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'ЗФ'!$A$1:$G$153</definedName>
    <definedName name="_xlnm.Print_Area" localSheetId="1">'СФ'!$A$1:$E$71</definedName>
  </definedNames>
  <calcPr fullCalcOnLoad="1"/>
</workbook>
</file>

<file path=xl/sharedStrings.xml><?xml version="1.0" encoding="utf-8"?>
<sst xmlns="http://schemas.openxmlformats.org/spreadsheetml/2006/main" count="280" uniqueCount="238">
  <si>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</si>
  <si>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</si>
  <si>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</si>
  <si>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</si>
  <si>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</si>
  <si>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</si>
  <si>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</si>
  <si>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</si>
  <si>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</si>
  <si>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</si>
  <si>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</si>
  <si>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</si>
  <si>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</si>
  <si>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</si>
  <si>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</si>
  <si>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</si>
  <si>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</si>
  <si>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</si>
  <si>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</si>
  <si>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</si>
  <si>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</si>
  <si>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</si>
  <si>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</si>
  <si>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</si>
  <si>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</si>
  <si>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</si>
  <si>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</si>
  <si>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</si>
  <si>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</si>
  <si>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</si>
  <si>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</si>
  <si>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</si>
  <si>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</si>
  <si>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</si>
  <si>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</si>
  <si>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</si>
  <si>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</si>
  <si>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</si>
  <si>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</si>
  <si>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</si>
  <si>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</si>
  <si>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</si>
  <si>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</si>
  <si>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</si>
  <si>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</si>
  <si>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</si>
  <si>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</si>
  <si>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</si>
  <si>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</si>
  <si>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</si>
  <si>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</si>
  <si>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</si>
  <si>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</si>
  <si>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</si>
  <si>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</si>
  <si>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</si>
  <si>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</si>
  <si>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</si>
  <si>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</si>
  <si>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</si>
  <si>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</si>
  <si>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</si>
  <si>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</si>
  <si>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</si>
  <si>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</si>
  <si>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</si>
  <si>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</si>
  <si>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</si>
  <si>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</si>
  <si>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</si>
  <si>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</si>
  <si>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</si>
  <si>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</si>
  <si>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</si>
  <si>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</si>
  <si>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</si>
  <si>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</si>
  <si>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</si>
  <si>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</si>
  <si>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</si>
  <si>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</si>
  <si>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</si>
  <si>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</si>
  <si>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</si>
  <si>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</si>
  <si>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</si>
  <si>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</si>
  <si>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</si>
  <si>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</si>
  <si>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</si>
  <si>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</si>
  <si>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</si>
  <si>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</si>
  <si>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</si>
  <si>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</si>
  <si>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</si>
  <si>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</si>
  <si>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</si>
  <si>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</si>
  <si>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</si>
  <si>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</si>
  <si>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</si>
  <si>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</si>
  <si>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</si>
  <si>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</si>
  <si>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</si>
  <si>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</si>
  <si>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</si>
  <si>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</si>
  <si>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</si>
  <si>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</si>
  <si>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</si>
  <si>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</si>
  <si>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</si>
  <si>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</si>
  <si>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</si>
  <si>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</si>
  <si>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</si>
  <si>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</si>
  <si>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</si>
  <si>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</si>
  <si>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</si>
  <si>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</si>
  <si>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</si>
  <si>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</si>
  <si>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</si>
  <si>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</si>
  <si>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</si>
  <si>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</si>
  <si>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</si>
  <si>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</si>
  <si>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</si>
  <si>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</si>
  <si>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</si>
  <si>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</si>
  <si>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</si>
  <si>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</si>
  <si>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</si>
  <si>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</si>
  <si>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</si>
  <si>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</si>
  <si>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</si>
  <si>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</si>
  <si>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</si>
  <si>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</si>
  <si>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</si>
  <si>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</si>
  <si>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</si>
  <si>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</si>
  <si>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</si>
  <si>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</si>
  <si>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</si>
  <si>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</si>
  <si>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</si>
  <si>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</si>
  <si>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</si>
  <si>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</si>
  <si>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</si>
  <si>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</si>
  <si>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</si>
  <si>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</si>
  <si>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</si>
  <si>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</si>
  <si>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</si>
  <si>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</si>
  <si>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</si>
  <si>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</si>
  <si>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</si>
  <si>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</si>
  <si>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</si>
  <si>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</si>
  <si>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</si>
  <si>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</si>
  <si>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</si>
  <si>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</si>
  <si>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</si>
  <si>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</si>
  <si>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</si>
  <si>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</si>
  <si>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</si>
  <si>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</si>
  <si>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</si>
  <si>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</si>
  <si>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</si>
  <si>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</si>
  <si>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</si>
  <si>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</si>
  <si>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</si>
  <si>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</si>
  <si>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</si>
  <si>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</si>
  <si>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</si>
  <si>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</si>
  <si>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</si>
  <si>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</si>
  <si>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</si>
  <si>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</si>
  <si>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</si>
  <si>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</si>
  <si>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</si>
  <si>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</si>
  <si>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</si>
  <si>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</si>
  <si>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</si>
  <si>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</si>
  <si>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</si>
  <si>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</si>
  <si>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</si>
  <si>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</si>
  <si>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</si>
  <si>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</si>
  <si>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</si>
  <si>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</si>
  <si>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</si>
  <si>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</si>
  <si>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</si>
  <si>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</si>
  <si>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</si>
  <si>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</si>
  <si>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</si>
  <si>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</si>
  <si>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загального фонду бюджету Новгород-Сіверської міської територіальної громади                                             за І півріччя 2021 року</t>
  </si>
  <si>
    <t>Виконання  спеціального фонду бюджету Новгород-Сіверської міської  територіальної громади                                            за І півріччя 2021 року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</si>
  <si>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</si>
  <si>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</si>
  <si>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</si>
  <si>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</si>
  <si>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</si>
  <si>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</si>
  <si>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</si>
  <si>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</si>
  <si>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</si>
  <si>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</si>
  <si>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</si>
  <si>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</si>
  <si>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СХВАЛЕНО                                                             Рішення  виконавчого комітету  Новгород-Сіверської міської ради                                                                              від         серпня  2021 року №</t>
  </si>
  <si>
    <t>Керуючий справами виконавчого комітету міської ради</t>
  </si>
  <si>
    <t>С.Поливода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</si>
</sst>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0"/>
      <name val="Times New Roman"/>
      <family val="1"/>
    </font>
    <font>
      <sz val="14"/>
      <color indexed="60"/>
      <name val="Arial Cyr"/>
      <family val="0"/>
    </font>
    <font>
      <i/>
      <sz val="16"/>
      <color indexed="6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C00000"/>
      <name val="Times New Roman"/>
      <family val="1"/>
    </font>
    <font>
      <sz val="14"/>
      <color rgb="FFC00000"/>
      <name val="Arial Cyr"/>
      <family val="0"/>
    </font>
    <font>
      <i/>
      <sz val="16"/>
      <color rgb="FFC0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6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7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8" xfId="0" applyNumberFormat="1" applyFont="1" applyFill="1" applyBorder="1" applyAlignment="1" applyProtection="1">
      <alignment horizontal="right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17" fillId="33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4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3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5" xfId="0" applyNumberFormat="1" applyFont="1" applyFill="1" applyBorder="1" applyAlignment="1" applyProtection="1">
      <alignment horizontal="right"/>
      <protection hidden="1"/>
    </xf>
    <xf numFmtId="204" fontId="19" fillId="0" borderId="46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7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8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49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51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0" borderId="35" xfId="0" applyNumberFormat="1" applyFont="1" applyFill="1" applyBorder="1" applyAlignment="1" applyProtection="1">
      <alignment horizontal="center" vertical="center"/>
      <protection hidden="1"/>
    </xf>
    <xf numFmtId="204" fontId="17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2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>
      <alignment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9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45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45" xfId="0" applyNumberFormat="1" applyFont="1" applyFill="1" applyBorder="1" applyAlignment="1" applyProtection="1">
      <alignment horizontal="right"/>
      <protection hidden="1"/>
    </xf>
    <xf numFmtId="49" fontId="9" fillId="37" borderId="48" xfId="0" applyNumberFormat="1" applyFont="1" applyFill="1" applyBorder="1" applyAlignment="1" applyProtection="1">
      <alignment horizontal="right" vertical="top"/>
      <protection/>
    </xf>
    <xf numFmtId="0" fontId="9" fillId="37" borderId="20" xfId="0" applyFont="1" applyFill="1" applyBorder="1" applyAlignment="1" applyProtection="1">
      <alignment horizontal="left" vertical="top" wrapText="1"/>
      <protection/>
    </xf>
    <xf numFmtId="204" fontId="18" fillId="37" borderId="20" xfId="0" applyNumberFormat="1" applyFont="1" applyFill="1" applyBorder="1" applyAlignment="1">
      <alignment horizontal="right" wrapText="1" shrinkToFit="1"/>
    </xf>
    <xf numFmtId="204" fontId="18" fillId="37" borderId="53" xfId="0" applyNumberFormat="1" applyFont="1" applyFill="1" applyBorder="1" applyAlignment="1">
      <alignment horizontal="right" wrapText="1" shrinkToFit="1"/>
    </xf>
    <xf numFmtId="0" fontId="21" fillId="37" borderId="0" xfId="0" applyFont="1" applyFill="1" applyAlignment="1">
      <alignment/>
    </xf>
    <xf numFmtId="49" fontId="9" fillId="37" borderId="14" xfId="0" applyNumberFormat="1" applyFont="1" applyFill="1" applyBorder="1" applyAlignment="1" applyProtection="1">
      <alignment horizontal="right" vertical="top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  <xf numFmtId="204" fontId="18" fillId="37" borderId="0" xfId="0" applyNumberFormat="1" applyFont="1" applyFill="1" applyBorder="1" applyAlignment="1" applyProtection="1">
      <alignment horizontal="right" wrapText="1"/>
      <protection hidden="1"/>
    </xf>
    <xf numFmtId="204" fontId="21" fillId="37" borderId="0" xfId="0" applyNumberFormat="1" applyFont="1" applyFill="1" applyAlignment="1">
      <alignment/>
    </xf>
    <xf numFmtId="49" fontId="12" fillId="37" borderId="14" xfId="0" applyNumberFormat="1" applyFont="1" applyFill="1" applyBorder="1" applyAlignment="1" applyProtection="1">
      <alignment horizontal="right" vertical="top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204" fontId="23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23" fillId="37" borderId="0" xfId="0" applyFont="1" applyFill="1" applyAlignment="1">
      <alignment/>
    </xf>
    <xf numFmtId="204" fontId="66" fillId="37" borderId="20" xfId="0" applyNumberFormat="1" applyFont="1" applyFill="1" applyBorder="1" applyAlignment="1">
      <alignment horizontal="right" wrapText="1" shrinkToFit="1"/>
    </xf>
    <xf numFmtId="0" fontId="67" fillId="37" borderId="25" xfId="0" applyFont="1" applyFill="1" applyBorder="1" applyAlignment="1">
      <alignment/>
    </xf>
    <xf numFmtId="204" fontId="66" fillId="37" borderId="35" xfId="0" applyNumberFormat="1" applyFont="1" applyFill="1" applyBorder="1" applyAlignment="1" applyProtection="1">
      <alignment horizontal="right"/>
      <protection hidden="1"/>
    </xf>
    <xf numFmtId="204" fontId="66" fillId="37" borderId="13" xfId="0" applyNumberFormat="1" applyFont="1" applyFill="1" applyBorder="1" applyAlignment="1" applyProtection="1">
      <alignment horizontal="right"/>
      <protection hidden="1"/>
    </xf>
    <xf numFmtId="204" fontId="68" fillId="37" borderId="13" xfId="0" applyNumberFormat="1" applyFont="1" applyFill="1" applyBorder="1" applyAlignment="1" applyProtection="1">
      <alignment horizontal="right"/>
      <protection hidden="1"/>
    </xf>
    <xf numFmtId="204" fontId="66" fillId="37" borderId="19" xfId="0" applyNumberFormat="1" applyFont="1" applyFill="1" applyBorder="1" applyAlignment="1">
      <alignment horizontal="right" wrapText="1" shrinkToFit="1"/>
    </xf>
    <xf numFmtId="204" fontId="66" fillId="37" borderId="19" xfId="0" applyNumberFormat="1" applyFont="1" applyFill="1" applyBorder="1" applyAlignment="1">
      <alignment horizontal="right"/>
    </xf>
    <xf numFmtId="204" fontId="68" fillId="37" borderId="19" xfId="0" applyNumberFormat="1" applyFont="1" applyFill="1" applyBorder="1" applyAlignment="1">
      <alignment horizontal="right" wrapText="1" shrinkToFit="1"/>
    </xf>
    <xf numFmtId="204" fontId="68" fillId="37" borderId="19" xfId="0" applyNumberFormat="1" applyFont="1" applyFill="1" applyBorder="1" applyAlignment="1">
      <alignment horizontal="right"/>
    </xf>
    <xf numFmtId="204" fontId="18" fillId="37" borderId="19" xfId="0" applyNumberFormat="1" applyFont="1" applyFill="1" applyBorder="1" applyAlignment="1">
      <alignment horizontal="right" wrapText="1" shrinkToFit="1"/>
    </xf>
    <xf numFmtId="204" fontId="22" fillId="37" borderId="19" xfId="0" applyNumberFormat="1" applyFont="1" applyFill="1" applyBorder="1" applyAlignment="1">
      <alignment horizontal="right" wrapText="1" shrinkToFit="1"/>
    </xf>
    <xf numFmtId="204" fontId="19" fillId="37" borderId="20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 wrapText="1" shrinkToFit="1"/>
    </xf>
    <xf numFmtId="204" fontId="24" fillId="37" borderId="19" xfId="0" applyNumberFormat="1" applyFont="1" applyFill="1" applyBorder="1" applyAlignment="1">
      <alignment horizontal="right"/>
    </xf>
    <xf numFmtId="204" fontId="19" fillId="37" borderId="35" xfId="0" applyNumberFormat="1" applyFont="1" applyFill="1" applyBorder="1" applyAlignment="1" applyProtection="1">
      <alignment horizontal="right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204" fontId="19" fillId="0" borderId="51" xfId="0" applyNumberFormat="1" applyFont="1" applyFill="1" applyBorder="1" applyAlignment="1" applyProtection="1">
      <alignment horizontal="right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 locked="0"/>
    </xf>
    <xf numFmtId="0" fontId="6" fillId="19" borderId="15" xfId="0" applyFont="1" applyFill="1" applyBorder="1" applyAlignment="1" applyProtection="1">
      <alignment horizontal="right" vertical="top" wrapText="1"/>
      <protection locked="0"/>
    </xf>
    <xf numFmtId="0" fontId="6" fillId="19" borderId="16" xfId="0" applyFont="1" applyFill="1" applyBorder="1" applyAlignment="1" applyProtection="1">
      <alignment horizontal="left" vertical="top"/>
      <protection hidden="1" locked="0"/>
    </xf>
    <xf numFmtId="204" fontId="6" fillId="19" borderId="19" xfId="0" applyNumberFormat="1" applyFont="1" applyFill="1" applyBorder="1" applyAlignment="1">
      <alignment horizontal="right" wrapText="1" shrinkToFit="1"/>
    </xf>
    <xf numFmtId="0" fontId="6" fillId="19" borderId="0" xfId="0" applyFont="1" applyFill="1" applyAlignment="1" applyProtection="1">
      <alignment vertical="center"/>
      <protection locked="0"/>
    </xf>
    <xf numFmtId="204" fontId="69" fillId="0" borderId="19" xfId="0" applyNumberFormat="1" applyFont="1" applyFill="1" applyBorder="1" applyAlignment="1">
      <alignment horizontal="right" vertical="center" wrapText="1"/>
    </xf>
    <xf numFmtId="204" fontId="17" fillId="19" borderId="19" xfId="0" applyNumberFormat="1" applyFont="1" applyFill="1" applyBorder="1" applyAlignment="1" applyProtection="1">
      <alignment horizontal="right"/>
      <protection hidden="1" locked="0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showZeros="0" zoomScale="75" zoomScaleNormal="75" zoomScaleSheetLayoutView="75" zoomScalePageLayoutView="0" workbookViewId="0" topLeftCell="A1">
      <pane ySplit="4" topLeftCell="A112" activePane="bottomLeft" state="frozen"/>
      <selection pane="topLeft" activeCell="A1" sqref="A1"/>
      <selection pane="bottomLeft" activeCell="B152" sqref="B152:F152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70" t="s">
        <v>235</v>
      </c>
      <c r="F1" s="370"/>
      <c r="G1" s="370"/>
    </row>
    <row r="2" spans="1:7" ht="49.5" customHeight="1">
      <c r="A2" s="369" t="s">
        <v>221</v>
      </c>
      <c r="B2" s="369"/>
      <c r="C2" s="369"/>
      <c r="D2" s="369"/>
      <c r="E2" s="369"/>
      <c r="F2" s="369"/>
      <c r="G2" s="369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217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2">
        <v>10000000</v>
      </c>
      <c r="B6" s="183" t="s">
        <v>3</v>
      </c>
      <c r="C6" s="242">
        <f>C7+C10+C16+C22</f>
        <v>120411</v>
      </c>
      <c r="D6" s="242">
        <f>D7+D10+D16+D22</f>
        <v>55180.3</v>
      </c>
      <c r="E6" s="242">
        <f>E7+E10+E16+E22</f>
        <v>61934.888</v>
      </c>
      <c r="F6" s="242">
        <f aca="true" t="shared" si="0" ref="F6:G39">IF(C6=0,"",$E6/C6*100)</f>
        <v>51.436237553047484</v>
      </c>
      <c r="G6" s="243">
        <f t="shared" si="0"/>
        <v>112.24094106048716</v>
      </c>
      <c r="H6" s="87"/>
    </row>
    <row r="7" spans="1:8" s="90" customFormat="1" ht="40.5">
      <c r="A7" s="184">
        <v>11000000</v>
      </c>
      <c r="B7" s="185" t="s">
        <v>4</v>
      </c>
      <c r="C7" s="223">
        <f>SUM(C8,C9)</f>
        <v>60381.7</v>
      </c>
      <c r="D7" s="223">
        <f>SUM(D8,D9)</f>
        <v>27700.5</v>
      </c>
      <c r="E7" s="223">
        <f>SUM(E8,E9)</f>
        <v>34317.675</v>
      </c>
      <c r="F7" s="223">
        <f t="shared" si="0"/>
        <v>56.83456245849323</v>
      </c>
      <c r="G7" s="244">
        <f t="shared" si="0"/>
        <v>123.88828721503222</v>
      </c>
      <c r="H7" s="87"/>
    </row>
    <row r="8" spans="1:8" s="90" customFormat="1" ht="20.25">
      <c r="A8" s="186">
        <v>11010000</v>
      </c>
      <c r="B8" s="187" t="s">
        <v>53</v>
      </c>
      <c r="C8" s="233">
        <v>60364.7</v>
      </c>
      <c r="D8" s="228">
        <v>27688.5</v>
      </c>
      <c r="E8" s="228">
        <v>34196.663</v>
      </c>
      <c r="F8" s="233">
        <f t="shared" si="0"/>
        <v>56.65010014130776</v>
      </c>
      <c r="G8" s="233">
        <f t="shared" si="0"/>
        <v>123.50493165032415</v>
      </c>
      <c r="H8" s="89"/>
    </row>
    <row r="9" spans="1:8" s="90" customFormat="1" ht="20.25">
      <c r="A9" s="186">
        <v>11020000</v>
      </c>
      <c r="B9" s="187" t="s">
        <v>5</v>
      </c>
      <c r="C9" s="233">
        <v>17</v>
      </c>
      <c r="D9" s="228">
        <v>12</v>
      </c>
      <c r="E9" s="228">
        <v>121.012</v>
      </c>
      <c r="F9" s="233">
        <f t="shared" si="0"/>
        <v>711.8352941176471</v>
      </c>
      <c r="G9" s="233">
        <f t="shared" si="0"/>
        <v>1008.4333333333334</v>
      </c>
      <c r="H9" s="89"/>
    </row>
    <row r="10" spans="1:8" s="90" customFormat="1" ht="20.25" customHeight="1">
      <c r="A10" s="188">
        <v>13000000</v>
      </c>
      <c r="B10" s="189" t="s">
        <v>93</v>
      </c>
      <c r="C10" s="229">
        <f>SUM(C12,C13,C14,C15)</f>
        <v>7019.099999999999</v>
      </c>
      <c r="D10" s="229">
        <f>SUM(D12,D13,D14,D15)</f>
        <v>3505.4</v>
      </c>
      <c r="E10" s="229">
        <f>SUM(E12,E13,E14,E15)</f>
        <v>3875.7839999999997</v>
      </c>
      <c r="F10" s="229">
        <f t="shared" si="0"/>
        <v>55.2176774800188</v>
      </c>
      <c r="G10" s="233">
        <f t="shared" si="0"/>
        <v>110.56609802019739</v>
      </c>
      <c r="H10" s="87"/>
    </row>
    <row r="11" spans="1:8" s="90" customFormat="1" ht="60" customHeight="1" hidden="1">
      <c r="A11" s="190">
        <v>13010100</v>
      </c>
      <c r="B11" s="191" t="s">
        <v>186</v>
      </c>
      <c r="C11" s="230">
        <v>0</v>
      </c>
      <c r="D11" s="230">
        <v>0</v>
      </c>
      <c r="E11" s="230">
        <v>0</v>
      </c>
      <c r="F11" s="229">
        <f t="shared" si="0"/>
      </c>
      <c r="G11" s="233">
        <f t="shared" si="0"/>
      </c>
      <c r="H11" s="87"/>
    </row>
    <row r="12" spans="1:8" s="90" customFormat="1" ht="63" customHeight="1">
      <c r="A12" s="192">
        <v>13010100</v>
      </c>
      <c r="B12" s="193" t="s">
        <v>206</v>
      </c>
      <c r="C12" s="230">
        <v>4500.9</v>
      </c>
      <c r="D12" s="230">
        <v>2250</v>
      </c>
      <c r="E12" s="230">
        <v>1838.134</v>
      </c>
      <c r="F12" s="229">
        <f t="shared" si="0"/>
        <v>40.839254371347955</v>
      </c>
      <c r="G12" s="233">
        <f t="shared" si="0"/>
        <v>81.69484444444444</v>
      </c>
      <c r="H12" s="87"/>
    </row>
    <row r="13" spans="1:8" s="90" customFormat="1" ht="81" customHeight="1">
      <c r="A13" s="192">
        <v>13010200</v>
      </c>
      <c r="B13" s="193" t="s">
        <v>207</v>
      </c>
      <c r="C13" s="230">
        <v>2500</v>
      </c>
      <c r="D13" s="230">
        <v>1250</v>
      </c>
      <c r="E13" s="230">
        <v>1951.843</v>
      </c>
      <c r="F13" s="229">
        <f t="shared" si="0"/>
        <v>78.07372000000001</v>
      </c>
      <c r="G13" s="233">
        <f t="shared" si="0"/>
        <v>156.14744000000002</v>
      </c>
      <c r="H13" s="87"/>
    </row>
    <row r="14" spans="1:8" s="90" customFormat="1" ht="40.5" customHeight="1">
      <c r="A14" s="196" t="s">
        <v>227</v>
      </c>
      <c r="B14" s="194" t="s">
        <v>192</v>
      </c>
      <c r="C14" s="233">
        <v>18.2</v>
      </c>
      <c r="D14" s="228">
        <v>5.4</v>
      </c>
      <c r="E14" s="228">
        <v>9.442</v>
      </c>
      <c r="F14" s="229">
        <f t="shared" si="0"/>
        <v>51.879120879120876</v>
      </c>
      <c r="G14" s="233">
        <f t="shared" si="0"/>
        <v>174.85185185185185</v>
      </c>
      <c r="H14" s="87"/>
    </row>
    <row r="15" spans="1:8" s="90" customFormat="1" ht="41.25" customHeight="1">
      <c r="A15" s="197">
        <v>13040100</v>
      </c>
      <c r="B15" s="195" t="s">
        <v>208</v>
      </c>
      <c r="C15" s="233">
        <v>0</v>
      </c>
      <c r="D15" s="228">
        <v>0</v>
      </c>
      <c r="E15" s="228">
        <v>76.365</v>
      </c>
      <c r="F15" s="229">
        <f t="shared" si="0"/>
      </c>
      <c r="G15" s="233">
        <f t="shared" si="0"/>
      </c>
      <c r="H15" s="87"/>
    </row>
    <row r="16" spans="1:8" s="90" customFormat="1" ht="24" customHeight="1">
      <c r="A16" s="198">
        <v>14000000</v>
      </c>
      <c r="B16" s="199" t="s">
        <v>144</v>
      </c>
      <c r="C16" s="232">
        <f>SUM(C17+C19+C21)</f>
        <v>4271.7</v>
      </c>
      <c r="D16" s="232">
        <f>SUM(D17+D19+D21)</f>
        <v>1977.4</v>
      </c>
      <c r="E16" s="232">
        <f>SUM(E17+E19+E21)</f>
        <v>2333.714</v>
      </c>
      <c r="F16" s="229">
        <f t="shared" si="0"/>
        <v>54.6319732190931</v>
      </c>
      <c r="G16" s="233">
        <f t="shared" si="0"/>
        <v>118.0193182967533</v>
      </c>
      <c r="H16" s="87"/>
    </row>
    <row r="17" spans="1:8" s="90" customFormat="1" ht="40.5">
      <c r="A17" s="200">
        <v>14020000</v>
      </c>
      <c r="B17" s="195" t="s">
        <v>145</v>
      </c>
      <c r="C17" s="233">
        <v>503.1</v>
      </c>
      <c r="D17" s="228">
        <v>232.4</v>
      </c>
      <c r="E17" s="228">
        <v>300.29</v>
      </c>
      <c r="F17" s="229">
        <f t="shared" si="0"/>
        <v>59.687934804213874</v>
      </c>
      <c r="G17" s="233">
        <f t="shared" si="0"/>
        <v>129.21256454388984</v>
      </c>
      <c r="H17" s="87"/>
    </row>
    <row r="18" spans="1:8" s="90" customFormat="1" ht="20.25">
      <c r="A18" s="200">
        <v>14021900</v>
      </c>
      <c r="B18" s="195" t="s">
        <v>146</v>
      </c>
      <c r="C18" s="233">
        <v>503.1</v>
      </c>
      <c r="D18" s="228">
        <v>232.4</v>
      </c>
      <c r="E18" s="228">
        <v>300.29</v>
      </c>
      <c r="F18" s="229">
        <f t="shared" si="0"/>
        <v>59.687934804213874</v>
      </c>
      <c r="G18" s="233">
        <f t="shared" si="0"/>
        <v>129.21256454388984</v>
      </c>
      <c r="H18" s="87"/>
    </row>
    <row r="19" spans="1:8" s="90" customFormat="1" ht="40.5">
      <c r="A19" s="200">
        <v>14030000</v>
      </c>
      <c r="B19" s="195" t="s">
        <v>147</v>
      </c>
      <c r="C19" s="233">
        <v>1847.1</v>
      </c>
      <c r="D19" s="228">
        <v>844.1</v>
      </c>
      <c r="E19" s="228">
        <v>1019.844</v>
      </c>
      <c r="F19" s="229">
        <f t="shared" si="0"/>
        <v>55.213253207731036</v>
      </c>
      <c r="G19" s="233">
        <f t="shared" si="0"/>
        <v>120.82028195711409</v>
      </c>
      <c r="H19" s="87"/>
    </row>
    <row r="20" spans="1:8" s="90" customFormat="1" ht="20.25">
      <c r="A20" s="200">
        <v>14031900</v>
      </c>
      <c r="B20" s="195" t="s">
        <v>146</v>
      </c>
      <c r="C20" s="233">
        <v>1847.1</v>
      </c>
      <c r="D20" s="228">
        <v>844.1</v>
      </c>
      <c r="E20" s="228">
        <v>1019.8</v>
      </c>
      <c r="F20" s="229">
        <f t="shared" si="0"/>
        <v>55.21087109523036</v>
      </c>
      <c r="G20" s="233">
        <f t="shared" si="0"/>
        <v>120.81506930458477</v>
      </c>
      <c r="H20" s="87"/>
    </row>
    <row r="21" spans="1:8" s="90" customFormat="1" ht="37.5" customHeight="1">
      <c r="A21" s="188">
        <v>14040000</v>
      </c>
      <c r="B21" s="189" t="s">
        <v>67</v>
      </c>
      <c r="C21" s="232">
        <v>1921.5</v>
      </c>
      <c r="D21" s="245">
        <v>900.9</v>
      </c>
      <c r="E21" s="245">
        <v>1013.58</v>
      </c>
      <c r="F21" s="232">
        <f t="shared" si="0"/>
        <v>52.749414519906324</v>
      </c>
      <c r="G21" s="232">
        <f t="shared" si="0"/>
        <v>112.50749250749253</v>
      </c>
      <c r="H21" s="87"/>
    </row>
    <row r="22" spans="1:7" s="90" customFormat="1" ht="20.25">
      <c r="A22" s="188">
        <v>18000000</v>
      </c>
      <c r="B22" s="189" t="s">
        <v>68</v>
      </c>
      <c r="C22" s="232">
        <f>C23+C33+C36</f>
        <v>48738.50000000001</v>
      </c>
      <c r="D22" s="232">
        <f>D23+D33+D36</f>
        <v>21997</v>
      </c>
      <c r="E22" s="232">
        <f>E23+E33+E36</f>
        <v>21407.714999999997</v>
      </c>
      <c r="F22" s="232">
        <f t="shared" si="0"/>
        <v>43.923623008504556</v>
      </c>
      <c r="G22" s="232">
        <f t="shared" si="0"/>
        <v>97.3210665090694</v>
      </c>
    </row>
    <row r="23" spans="1:8" s="90" customFormat="1" ht="20.25">
      <c r="A23" s="190">
        <v>18010000</v>
      </c>
      <c r="B23" s="194" t="s">
        <v>69</v>
      </c>
      <c r="C23" s="233">
        <f>C24+C25+C26+C27+C28+C29+C30+C31</f>
        <v>34173.200000000004</v>
      </c>
      <c r="D23" s="233">
        <f>D24+D25+D26+D27+D28+D29+D30+D31</f>
        <v>16832.7</v>
      </c>
      <c r="E23" s="233">
        <f>E24+E25+E26+E27+E28+E29+E30+E31+E32</f>
        <v>13553.050999999998</v>
      </c>
      <c r="F23" s="233">
        <f t="shared" si="0"/>
        <v>39.65988259805929</v>
      </c>
      <c r="G23" s="233">
        <f t="shared" si="0"/>
        <v>80.51620357993666</v>
      </c>
      <c r="H23" s="87"/>
    </row>
    <row r="24" spans="1:8" s="90" customFormat="1" ht="60.75">
      <c r="A24" s="196" t="s">
        <v>94</v>
      </c>
      <c r="B24" s="194" t="s">
        <v>95</v>
      </c>
      <c r="C24" s="233">
        <v>41.7</v>
      </c>
      <c r="D24" s="228">
        <v>20.8</v>
      </c>
      <c r="E24" s="228">
        <v>11.648</v>
      </c>
      <c r="F24" s="233">
        <f t="shared" si="0"/>
        <v>27.932853717026372</v>
      </c>
      <c r="G24" s="233">
        <f t="shared" si="0"/>
        <v>55.99999999999999</v>
      </c>
      <c r="H24" s="87"/>
    </row>
    <row r="25" spans="1:8" s="90" customFormat="1" ht="60.75">
      <c r="A25" s="196" t="s">
        <v>96</v>
      </c>
      <c r="B25" s="194" t="s">
        <v>119</v>
      </c>
      <c r="C25" s="233">
        <v>49.6</v>
      </c>
      <c r="D25" s="228">
        <v>14</v>
      </c>
      <c r="E25" s="228">
        <v>40.721</v>
      </c>
      <c r="F25" s="233">
        <f t="shared" si="0"/>
        <v>82.09879032258064</v>
      </c>
      <c r="G25" s="233">
        <f t="shared" si="0"/>
        <v>290.8642857142857</v>
      </c>
      <c r="H25" s="87"/>
    </row>
    <row r="26" spans="1:8" s="90" customFormat="1" ht="60.75">
      <c r="A26" s="196" t="s">
        <v>118</v>
      </c>
      <c r="B26" s="194" t="s">
        <v>97</v>
      </c>
      <c r="C26" s="233">
        <v>12.1</v>
      </c>
      <c r="D26" s="228">
        <v>5.9</v>
      </c>
      <c r="E26" s="228">
        <v>20.05</v>
      </c>
      <c r="F26" s="233">
        <f t="shared" si="0"/>
        <v>165.70247933884298</v>
      </c>
      <c r="G26" s="233">
        <f t="shared" si="0"/>
        <v>339.8305084745763</v>
      </c>
      <c r="H26" s="87"/>
    </row>
    <row r="27" spans="1:8" s="90" customFormat="1" ht="60.75">
      <c r="A27" s="196" t="s">
        <v>98</v>
      </c>
      <c r="B27" s="194" t="s">
        <v>70</v>
      </c>
      <c r="C27" s="233">
        <v>907</v>
      </c>
      <c r="D27" s="228">
        <v>447</v>
      </c>
      <c r="E27" s="228">
        <v>452.824</v>
      </c>
      <c r="F27" s="233">
        <f t="shared" si="0"/>
        <v>49.92546857772878</v>
      </c>
      <c r="G27" s="233">
        <f t="shared" si="0"/>
        <v>101.30290827740494</v>
      </c>
      <c r="H27" s="87"/>
    </row>
    <row r="28" spans="1:8" s="90" customFormat="1" ht="20.25">
      <c r="A28" s="201" t="s">
        <v>99</v>
      </c>
      <c r="B28" s="194" t="s">
        <v>71</v>
      </c>
      <c r="C28" s="233">
        <v>5591.6</v>
      </c>
      <c r="D28" s="228">
        <v>2795.8</v>
      </c>
      <c r="E28" s="228">
        <v>2396.548</v>
      </c>
      <c r="F28" s="233">
        <f t="shared" si="0"/>
        <v>42.85978968452678</v>
      </c>
      <c r="G28" s="233">
        <f t="shared" si="0"/>
        <v>85.71957936905356</v>
      </c>
      <c r="H28" s="87"/>
    </row>
    <row r="29" spans="1:8" s="90" customFormat="1" ht="20.25">
      <c r="A29" s="201" t="s">
        <v>100</v>
      </c>
      <c r="B29" s="194" t="s">
        <v>72</v>
      </c>
      <c r="C29" s="233">
        <v>23557.4</v>
      </c>
      <c r="D29" s="228">
        <v>11778.7</v>
      </c>
      <c r="E29" s="228">
        <v>9919.819</v>
      </c>
      <c r="F29" s="233">
        <f t="shared" si="0"/>
        <v>42.1091419256794</v>
      </c>
      <c r="G29" s="233">
        <f t="shared" si="0"/>
        <v>84.2182838513588</v>
      </c>
      <c r="H29" s="87"/>
    </row>
    <row r="30" spans="1:8" s="90" customFormat="1" ht="20.25">
      <c r="A30" s="201" t="s">
        <v>101</v>
      </c>
      <c r="B30" s="194" t="s">
        <v>73</v>
      </c>
      <c r="C30" s="233">
        <v>781</v>
      </c>
      <c r="D30" s="228">
        <v>322</v>
      </c>
      <c r="E30" s="228">
        <v>234.552</v>
      </c>
      <c r="F30" s="233">
        <f t="shared" si="0"/>
        <v>30.03226632522407</v>
      </c>
      <c r="G30" s="233">
        <f t="shared" si="0"/>
        <v>72.84223602484472</v>
      </c>
      <c r="H30" s="87"/>
    </row>
    <row r="31" spans="1:8" s="90" customFormat="1" ht="20.25">
      <c r="A31" s="201" t="s">
        <v>228</v>
      </c>
      <c r="B31" s="194" t="s">
        <v>74</v>
      </c>
      <c r="C31" s="233">
        <v>3232.8</v>
      </c>
      <c r="D31" s="228">
        <v>1448.5</v>
      </c>
      <c r="E31" s="228">
        <v>476.889</v>
      </c>
      <c r="F31" s="233">
        <f t="shared" si="0"/>
        <v>14.751577579806979</v>
      </c>
      <c r="G31" s="233">
        <f t="shared" si="0"/>
        <v>32.922954780807736</v>
      </c>
      <c r="H31" s="87"/>
    </row>
    <row r="32" spans="1:8" s="90" customFormat="1" ht="20.25">
      <c r="A32" s="201" t="s">
        <v>189</v>
      </c>
      <c r="B32" s="194" t="s">
        <v>190</v>
      </c>
      <c r="C32" s="233"/>
      <c r="D32" s="228"/>
      <c r="E32" s="228">
        <v>0</v>
      </c>
      <c r="F32" s="233"/>
      <c r="G32" s="233"/>
      <c r="H32" s="87"/>
    </row>
    <row r="33" spans="1:8" s="90" customFormat="1" ht="24" customHeight="1">
      <c r="A33" s="203">
        <v>18030000</v>
      </c>
      <c r="B33" s="204" t="s">
        <v>75</v>
      </c>
      <c r="C33" s="232">
        <f>SUM(C34,C35)</f>
        <v>23.8</v>
      </c>
      <c r="D33" s="245">
        <f>SUM(D34,D35)</f>
        <v>8.5</v>
      </c>
      <c r="E33" s="245">
        <f>SUM(E34,E35)</f>
        <v>21.645</v>
      </c>
      <c r="F33" s="233">
        <f t="shared" si="0"/>
        <v>90.9453781512605</v>
      </c>
      <c r="G33" s="233">
        <f t="shared" si="0"/>
        <v>254.6470588235294</v>
      </c>
      <c r="H33" s="87"/>
    </row>
    <row r="34" spans="1:8" s="90" customFormat="1" ht="20.25">
      <c r="A34" s="201" t="s">
        <v>102</v>
      </c>
      <c r="B34" s="194" t="s">
        <v>76</v>
      </c>
      <c r="C34" s="233">
        <v>20</v>
      </c>
      <c r="D34" s="228">
        <v>7</v>
      </c>
      <c r="E34" s="228">
        <v>18.057</v>
      </c>
      <c r="F34" s="233">
        <f t="shared" si="0"/>
        <v>90.285</v>
      </c>
      <c r="G34" s="233">
        <f t="shared" si="0"/>
        <v>257.9571428571428</v>
      </c>
      <c r="H34" s="87"/>
    </row>
    <row r="35" spans="1:8" s="90" customFormat="1" ht="20.25">
      <c r="A35" s="201" t="s">
        <v>103</v>
      </c>
      <c r="B35" s="194" t="s">
        <v>77</v>
      </c>
      <c r="C35" s="233">
        <v>3.8</v>
      </c>
      <c r="D35" s="228">
        <v>1.5</v>
      </c>
      <c r="E35" s="228">
        <v>3.588</v>
      </c>
      <c r="F35" s="233">
        <f t="shared" si="0"/>
        <v>94.42105263157895</v>
      </c>
      <c r="G35" s="233">
        <f t="shared" si="0"/>
        <v>239.2</v>
      </c>
      <c r="H35" s="87"/>
    </row>
    <row r="36" spans="1:8" s="90" customFormat="1" ht="25.5" customHeight="1">
      <c r="A36" s="203">
        <v>18050000</v>
      </c>
      <c r="B36" s="204" t="s">
        <v>78</v>
      </c>
      <c r="C36" s="232">
        <f>SUM(C37,C38,C39)</f>
        <v>14541.5</v>
      </c>
      <c r="D36" s="232">
        <f>SUM(D37,D38,D39)</f>
        <v>5155.8</v>
      </c>
      <c r="E36" s="232">
        <f>SUM(E37,E38,E39)</f>
        <v>7833.019</v>
      </c>
      <c r="F36" s="233">
        <f t="shared" si="0"/>
        <v>53.86665062063749</v>
      </c>
      <c r="G36" s="233">
        <f t="shared" si="0"/>
        <v>151.92635478490243</v>
      </c>
      <c r="H36" s="87"/>
    </row>
    <row r="37" spans="1:8" s="90" customFormat="1" ht="20.25">
      <c r="A37" s="201" t="s">
        <v>229</v>
      </c>
      <c r="B37" s="194" t="s">
        <v>79</v>
      </c>
      <c r="C37" s="233">
        <v>870.7</v>
      </c>
      <c r="D37" s="228">
        <v>337.5</v>
      </c>
      <c r="E37" s="228">
        <v>642.267</v>
      </c>
      <c r="F37" s="233">
        <f t="shared" si="0"/>
        <v>73.76444240266451</v>
      </c>
      <c r="G37" s="233">
        <f t="shared" si="0"/>
        <v>190.30133333333333</v>
      </c>
      <c r="H37" s="87"/>
    </row>
    <row r="38" spans="1:8" s="90" customFormat="1" ht="20.25">
      <c r="A38" s="201" t="s">
        <v>230</v>
      </c>
      <c r="B38" s="194" t="s">
        <v>80</v>
      </c>
      <c r="C38" s="233">
        <v>8270</v>
      </c>
      <c r="D38" s="228">
        <v>3830.2</v>
      </c>
      <c r="E38" s="228">
        <v>5016.12</v>
      </c>
      <c r="F38" s="233">
        <f t="shared" si="0"/>
        <v>60.654413542926235</v>
      </c>
      <c r="G38" s="233">
        <f t="shared" si="0"/>
        <v>130.9623518354133</v>
      </c>
      <c r="H38" s="87"/>
    </row>
    <row r="39" spans="1:8" s="90" customFormat="1" ht="61.5" thickBot="1">
      <c r="A39" s="206" t="s">
        <v>104</v>
      </c>
      <c r="B39" s="202" t="s">
        <v>105</v>
      </c>
      <c r="C39" s="246">
        <v>5400.8</v>
      </c>
      <c r="D39" s="247">
        <v>988.1</v>
      </c>
      <c r="E39" s="247">
        <v>2174.632</v>
      </c>
      <c r="F39" s="233">
        <f t="shared" si="0"/>
        <v>40.264997778106945</v>
      </c>
      <c r="G39" s="246">
        <f t="shared" si="0"/>
        <v>220.08217791721484</v>
      </c>
      <c r="H39" s="87"/>
    </row>
    <row r="40" spans="1:8" s="90" customFormat="1" ht="24" customHeight="1" thickBot="1">
      <c r="A40" s="205">
        <v>20000000</v>
      </c>
      <c r="B40" s="207" t="s">
        <v>6</v>
      </c>
      <c r="C40" s="248">
        <f>C41+C46+C56</f>
        <v>1061.3</v>
      </c>
      <c r="D40" s="248">
        <f>D41+D46+D56</f>
        <v>548.8500000000001</v>
      </c>
      <c r="E40" s="248">
        <f>E41+E46+E56</f>
        <v>703.333</v>
      </c>
      <c r="F40" s="248">
        <f aca="true" t="shared" si="1" ref="F40:F60">IF(C40=0,"",$E40/C40*100)</f>
        <v>66.2708941863752</v>
      </c>
      <c r="G40" s="249">
        <f aca="true" t="shared" si="2" ref="G40:G60">IF(D40=0,"",$E40/D40*100)</f>
        <v>128.1466703106495</v>
      </c>
      <c r="H40" s="87"/>
    </row>
    <row r="41" spans="1:8" s="90" customFormat="1" ht="20.25">
      <c r="A41" s="208">
        <v>21000000</v>
      </c>
      <c r="B41" s="209" t="s">
        <v>7</v>
      </c>
      <c r="C41" s="223">
        <f>C42+C43</f>
        <v>6</v>
      </c>
      <c r="D41" s="223">
        <f>D42+D43</f>
        <v>3.7</v>
      </c>
      <c r="E41" s="223">
        <f>E42+E43</f>
        <v>69.987</v>
      </c>
      <c r="F41" s="223">
        <f t="shared" si="1"/>
        <v>1166.4499999999998</v>
      </c>
      <c r="G41" s="223">
        <f t="shared" si="2"/>
        <v>1891.5405405405402</v>
      </c>
      <c r="H41" s="87"/>
    </row>
    <row r="42" spans="1:8" s="90" customFormat="1" ht="58.5" customHeight="1">
      <c r="A42" s="192">
        <v>21010300</v>
      </c>
      <c r="B42" s="193" t="s">
        <v>109</v>
      </c>
      <c r="C42" s="230">
        <v>2</v>
      </c>
      <c r="D42" s="230">
        <v>2</v>
      </c>
      <c r="E42" s="230">
        <v>0</v>
      </c>
      <c r="F42" s="229">
        <f t="shared" si="1"/>
        <v>0</v>
      </c>
      <c r="G42" s="229">
        <f t="shared" si="2"/>
        <v>0</v>
      </c>
      <c r="H42" s="87"/>
    </row>
    <row r="43" spans="1:8" s="90" customFormat="1" ht="20.25">
      <c r="A43" s="190">
        <v>21080000</v>
      </c>
      <c r="B43" s="194" t="s">
        <v>8</v>
      </c>
      <c r="C43" s="233">
        <v>4</v>
      </c>
      <c r="D43" s="228">
        <v>1.7</v>
      </c>
      <c r="E43" s="228">
        <v>69.987</v>
      </c>
      <c r="F43" s="233">
        <f t="shared" si="1"/>
        <v>1749.675</v>
      </c>
      <c r="G43" s="233">
        <f t="shared" si="2"/>
        <v>4116.882352941176</v>
      </c>
      <c r="H43" s="87"/>
    </row>
    <row r="44" spans="1:8" s="90" customFormat="1" ht="21.75" customHeight="1">
      <c r="A44" s="201" t="s">
        <v>231</v>
      </c>
      <c r="B44" s="194" t="s">
        <v>84</v>
      </c>
      <c r="C44" s="233">
        <v>4</v>
      </c>
      <c r="D44" s="228">
        <v>1.7</v>
      </c>
      <c r="E44" s="228">
        <v>69.987</v>
      </c>
      <c r="F44" s="233">
        <f t="shared" si="1"/>
        <v>1749.675</v>
      </c>
      <c r="G44" s="233">
        <f>IF(D44=0,"",$E44/D44*100)</f>
        <v>4116.882352941176</v>
      </c>
      <c r="H44" s="87"/>
    </row>
    <row r="45" spans="1:8" s="90" customFormat="1" ht="61.5" customHeight="1" hidden="1">
      <c r="A45" s="201" t="s">
        <v>158</v>
      </c>
      <c r="B45" s="194" t="s">
        <v>159</v>
      </c>
      <c r="C45" s="233">
        <v>0</v>
      </c>
      <c r="D45" s="228">
        <v>0</v>
      </c>
      <c r="E45" s="228">
        <v>0</v>
      </c>
      <c r="F45" s="233">
        <f t="shared" si="1"/>
      </c>
      <c r="G45" s="233">
        <f>IF(D45=0,"",$E45/D45*100)</f>
      </c>
      <c r="H45" s="87"/>
    </row>
    <row r="46" spans="1:8" s="90" customFormat="1" ht="40.5">
      <c r="A46" s="203">
        <v>22000000</v>
      </c>
      <c r="B46" s="189" t="s">
        <v>85</v>
      </c>
      <c r="C46" s="232">
        <f>C47+C51+C53</f>
        <v>1048.3999999999999</v>
      </c>
      <c r="D46" s="232">
        <f>D47+D51+D53</f>
        <v>539.45</v>
      </c>
      <c r="E46" s="232">
        <f>E47+E51+E53</f>
        <v>560.583</v>
      </c>
      <c r="F46" s="232">
        <f t="shared" si="1"/>
        <v>53.47033574971385</v>
      </c>
      <c r="G46" s="232">
        <f t="shared" si="2"/>
        <v>103.91750857354711</v>
      </c>
      <c r="H46" s="87"/>
    </row>
    <row r="47" spans="1:8" s="90" customFormat="1" ht="20.25">
      <c r="A47" s="192">
        <v>22010000</v>
      </c>
      <c r="B47" s="193" t="s">
        <v>122</v>
      </c>
      <c r="C47" s="233">
        <f>C48+C49+C50</f>
        <v>939.3</v>
      </c>
      <c r="D47" s="233">
        <f>D48+D49+D50</f>
        <v>479.5</v>
      </c>
      <c r="E47" s="233">
        <f>E48+E49+E50</f>
        <v>457.44</v>
      </c>
      <c r="F47" s="233">
        <f t="shared" si="1"/>
        <v>48.70009581603322</v>
      </c>
      <c r="G47" s="233">
        <f t="shared" si="2"/>
        <v>95.39937434827945</v>
      </c>
      <c r="H47" s="87"/>
    </row>
    <row r="48" spans="1:8" s="90" customFormat="1" ht="60.75">
      <c r="A48" s="192">
        <v>22010300</v>
      </c>
      <c r="B48" s="193" t="s">
        <v>124</v>
      </c>
      <c r="C48" s="233">
        <v>35.3</v>
      </c>
      <c r="D48" s="228">
        <v>17.9</v>
      </c>
      <c r="E48" s="228">
        <v>1.47</v>
      </c>
      <c r="F48" s="233">
        <f t="shared" si="1"/>
        <v>4.164305949008499</v>
      </c>
      <c r="G48" s="233">
        <f t="shared" si="2"/>
        <v>8.212290502793298</v>
      </c>
      <c r="H48" s="87"/>
    </row>
    <row r="49" spans="1:8" s="90" customFormat="1" ht="20.25">
      <c r="A49" s="192">
        <v>22012500</v>
      </c>
      <c r="B49" s="193" t="s">
        <v>123</v>
      </c>
      <c r="C49" s="233">
        <v>466.2</v>
      </c>
      <c r="D49" s="228">
        <v>233</v>
      </c>
      <c r="E49" s="228">
        <v>232.357</v>
      </c>
      <c r="F49" s="233">
        <f t="shared" si="1"/>
        <v>49.84062634062634</v>
      </c>
      <c r="G49" s="233">
        <f t="shared" si="2"/>
        <v>99.72403433476394</v>
      </c>
      <c r="H49" s="87"/>
    </row>
    <row r="50" spans="1:8" s="90" customFormat="1" ht="40.5">
      <c r="A50" s="197">
        <v>22012600</v>
      </c>
      <c r="B50" s="195" t="s">
        <v>148</v>
      </c>
      <c r="C50" s="233">
        <v>437.8</v>
      </c>
      <c r="D50" s="228">
        <v>228.6</v>
      </c>
      <c r="E50" s="228">
        <v>223.613</v>
      </c>
      <c r="F50" s="233">
        <f t="shared" si="1"/>
        <v>51.07651895842851</v>
      </c>
      <c r="G50" s="233">
        <f t="shared" si="2"/>
        <v>97.81846019247594</v>
      </c>
      <c r="H50" s="87"/>
    </row>
    <row r="51" spans="1:8" s="90" customFormat="1" ht="40.5">
      <c r="A51" s="196" t="s">
        <v>110</v>
      </c>
      <c r="B51" s="193" t="s">
        <v>120</v>
      </c>
      <c r="C51" s="233">
        <v>103.8</v>
      </c>
      <c r="D51" s="228">
        <v>57.2</v>
      </c>
      <c r="E51" s="228">
        <v>101.022</v>
      </c>
      <c r="F51" s="233">
        <f t="shared" si="1"/>
        <v>97.32369942196533</v>
      </c>
      <c r="G51" s="233">
        <f t="shared" si="2"/>
        <v>176.6118881118881</v>
      </c>
      <c r="H51" s="87"/>
    </row>
    <row r="52" spans="1:8" s="90" customFormat="1" ht="60.75">
      <c r="A52" s="196" t="s">
        <v>111</v>
      </c>
      <c r="B52" s="193" t="s">
        <v>121</v>
      </c>
      <c r="C52" s="233">
        <v>103.8</v>
      </c>
      <c r="D52" s="228">
        <v>57.2</v>
      </c>
      <c r="E52" s="228">
        <v>101.022</v>
      </c>
      <c r="F52" s="233">
        <f t="shared" si="1"/>
        <v>97.32369942196533</v>
      </c>
      <c r="G52" s="233">
        <f t="shared" si="2"/>
        <v>176.6118881118881</v>
      </c>
      <c r="H52" s="87"/>
    </row>
    <row r="53" spans="1:8" s="90" customFormat="1" ht="20.25">
      <c r="A53" s="203">
        <v>22090000</v>
      </c>
      <c r="B53" s="189" t="s">
        <v>86</v>
      </c>
      <c r="C53" s="233">
        <f>C54+C55</f>
        <v>5.3</v>
      </c>
      <c r="D53" s="233">
        <f>D54+D55</f>
        <v>2.75</v>
      </c>
      <c r="E53" s="233">
        <f>E54+E55</f>
        <v>2.121</v>
      </c>
      <c r="F53" s="233">
        <f t="shared" si="1"/>
        <v>40.0188679245283</v>
      </c>
      <c r="G53" s="233">
        <f t="shared" si="2"/>
        <v>77.12727272727273</v>
      </c>
      <c r="H53" s="87"/>
    </row>
    <row r="54" spans="1:8" s="90" customFormat="1" ht="60.75">
      <c r="A54" s="196" t="s">
        <v>112</v>
      </c>
      <c r="B54" s="194" t="s">
        <v>87</v>
      </c>
      <c r="C54" s="233">
        <v>1.8</v>
      </c>
      <c r="D54" s="233">
        <v>0.9</v>
      </c>
      <c r="E54" s="233">
        <v>0.404</v>
      </c>
      <c r="F54" s="233">
        <f t="shared" si="1"/>
        <v>22.444444444444443</v>
      </c>
      <c r="G54" s="233">
        <f t="shared" si="2"/>
        <v>44.888888888888886</v>
      </c>
      <c r="H54" s="87"/>
    </row>
    <row r="55" spans="1:8" s="90" customFormat="1" ht="60.75" customHeight="1">
      <c r="A55" s="196" t="s">
        <v>113</v>
      </c>
      <c r="B55" s="193" t="s">
        <v>114</v>
      </c>
      <c r="C55" s="233">
        <v>3.5</v>
      </c>
      <c r="D55" s="228">
        <v>1.85</v>
      </c>
      <c r="E55" s="228">
        <v>1.717</v>
      </c>
      <c r="F55" s="233">
        <f t="shared" si="1"/>
        <v>49.05714285714286</v>
      </c>
      <c r="G55" s="233">
        <f t="shared" si="2"/>
        <v>92.8108108108108</v>
      </c>
      <c r="H55" s="87"/>
    </row>
    <row r="56" spans="1:8" s="90" customFormat="1" ht="20.25">
      <c r="A56" s="203">
        <v>24000000</v>
      </c>
      <c r="B56" s="189" t="s">
        <v>88</v>
      </c>
      <c r="C56" s="232">
        <f>SUM(C57,C58)</f>
        <v>6.9</v>
      </c>
      <c r="D56" s="245">
        <f>SUM(D57,D58)</f>
        <v>5.7</v>
      </c>
      <c r="E56" s="245">
        <f>SUM(E57,E58)</f>
        <v>72.763</v>
      </c>
      <c r="F56" s="233">
        <f t="shared" si="1"/>
        <v>1054.536231884058</v>
      </c>
      <c r="G56" s="233">
        <f t="shared" si="2"/>
        <v>1276.5438596491229</v>
      </c>
      <c r="H56" s="87"/>
    </row>
    <row r="57" spans="1:8" s="90" customFormat="1" ht="20.25">
      <c r="A57" s="196" t="s">
        <v>115</v>
      </c>
      <c r="B57" s="194" t="s">
        <v>8</v>
      </c>
      <c r="C57" s="233">
        <v>6.9</v>
      </c>
      <c r="D57" s="228">
        <v>5.7</v>
      </c>
      <c r="E57" s="228">
        <v>47.993</v>
      </c>
      <c r="F57" s="233">
        <f t="shared" si="1"/>
        <v>695.5507246376811</v>
      </c>
      <c r="G57" s="233">
        <f t="shared" si="2"/>
        <v>841.9824561403509</v>
      </c>
      <c r="H57" s="87"/>
    </row>
    <row r="58" spans="1:8" s="90" customFormat="1" ht="99" customHeight="1" thickBot="1">
      <c r="A58" s="211">
        <v>24062200</v>
      </c>
      <c r="B58" s="210" t="s">
        <v>191</v>
      </c>
      <c r="C58" s="250">
        <v>0</v>
      </c>
      <c r="D58" s="236">
        <v>0</v>
      </c>
      <c r="E58" s="236">
        <v>24.77</v>
      </c>
      <c r="F58" s="233">
        <f t="shared" si="1"/>
      </c>
      <c r="G58" s="233">
        <f t="shared" si="2"/>
      </c>
      <c r="H58" s="87"/>
    </row>
    <row r="59" spans="1:8" s="90" customFormat="1" ht="21" hidden="1" thickBot="1">
      <c r="A59" s="212" t="s">
        <v>116</v>
      </c>
      <c r="B59" s="189" t="s">
        <v>117</v>
      </c>
      <c r="C59" s="232">
        <f>SUM(C60)</f>
        <v>0</v>
      </c>
      <c r="D59" s="232">
        <f>SUM(D60)</f>
        <v>0</v>
      </c>
      <c r="E59" s="232">
        <f>SUM(E60)</f>
        <v>0</v>
      </c>
      <c r="F59" s="232">
        <f t="shared" si="1"/>
      </c>
      <c r="G59" s="232">
        <f t="shared" si="2"/>
      </c>
      <c r="H59" s="87"/>
    </row>
    <row r="60" spans="1:8" s="90" customFormat="1" ht="33.75" customHeight="1" hidden="1" thickBot="1">
      <c r="A60" s="206" t="s">
        <v>197</v>
      </c>
      <c r="B60" s="210" t="s">
        <v>198</v>
      </c>
      <c r="C60" s="246">
        <v>0</v>
      </c>
      <c r="D60" s="247">
        <v>0</v>
      </c>
      <c r="E60" s="247">
        <v>0</v>
      </c>
      <c r="F60" s="246">
        <f t="shared" si="1"/>
      </c>
      <c r="G60" s="246">
        <f t="shared" si="2"/>
      </c>
      <c r="H60" s="87"/>
    </row>
    <row r="61" spans="1:8" s="11" customFormat="1" ht="26.25" customHeight="1" thickBot="1">
      <c r="A61" s="258"/>
      <c r="B61" s="259" t="s">
        <v>64</v>
      </c>
      <c r="C61" s="260">
        <f>C6+C40+C59</f>
        <v>121472.3</v>
      </c>
      <c r="D61" s="260">
        <f>D6+D40+D59</f>
        <v>55729.15</v>
      </c>
      <c r="E61" s="260">
        <f>E6+E40+E59</f>
        <v>62638.221</v>
      </c>
      <c r="F61" s="260">
        <f aca="true" t="shared" si="3" ref="F61:F75">IF(C61=0,"",$E61/C61*100)</f>
        <v>51.56584752243927</v>
      </c>
      <c r="G61" s="261">
        <f aca="true" t="shared" si="4" ref="G61:G75">IF(D61=0,"",$E61/D61*100)</f>
        <v>112.39758905348455</v>
      </c>
      <c r="H61" s="93"/>
    </row>
    <row r="62" spans="1:8" s="11" customFormat="1" ht="26.25" customHeight="1" thickBot="1">
      <c r="A62" s="251">
        <v>40000000</v>
      </c>
      <c r="B62" s="257" t="s">
        <v>63</v>
      </c>
      <c r="C62" s="252">
        <f>C63+C64+C74+C72</f>
        <v>71096.41</v>
      </c>
      <c r="D62" s="252">
        <f>D63+D64+D74+D72</f>
        <v>40372.162</v>
      </c>
      <c r="E62" s="252">
        <f>E63+E64+E74+E72</f>
        <v>40373.162</v>
      </c>
      <c r="F62" s="252">
        <f t="shared" si="3"/>
        <v>56.7864987838345</v>
      </c>
      <c r="G62" s="253">
        <f>IF(D62=0,"",$E62/D62*100)</f>
        <v>100.0024769542934</v>
      </c>
      <c r="H62" s="93"/>
    </row>
    <row r="63" spans="1:8" s="214" customFormat="1" ht="26.25" customHeight="1" thickBot="1">
      <c r="A63" s="218">
        <v>41020100</v>
      </c>
      <c r="B63" s="213" t="s">
        <v>199</v>
      </c>
      <c r="C63" s="220">
        <v>10914.7</v>
      </c>
      <c r="D63" s="220">
        <v>5457.6</v>
      </c>
      <c r="E63" s="220">
        <v>5457.6</v>
      </c>
      <c r="F63" s="221">
        <f t="shared" si="3"/>
        <v>50.002290488973586</v>
      </c>
      <c r="G63" s="222">
        <f>IF(D63=0,"",$E63/D63*100)</f>
        <v>100</v>
      </c>
      <c r="H63" s="93"/>
    </row>
    <row r="64" spans="1:8" s="90" customFormat="1" ht="20.25" customHeight="1" thickBot="1">
      <c r="A64" s="219">
        <v>41030000</v>
      </c>
      <c r="B64" s="199" t="s">
        <v>180</v>
      </c>
      <c r="C64" s="223">
        <f>SUM(C65:C68)</f>
        <v>58622.9</v>
      </c>
      <c r="D64" s="223">
        <f>SUM(D65:D68)</f>
        <v>33914.7</v>
      </c>
      <c r="E64" s="223">
        <f>SUM(E65:E68)</f>
        <v>33914.7</v>
      </c>
      <c r="F64" s="221">
        <f t="shared" si="3"/>
        <v>57.85230686301769</v>
      </c>
      <c r="G64" s="222">
        <f>IF(D64=0,"",$E64/D64*100)</f>
        <v>100</v>
      </c>
      <c r="H64" s="87"/>
    </row>
    <row r="65" spans="1:8" s="90" customFormat="1" ht="39" customHeight="1" hidden="1" thickBot="1">
      <c r="A65" s="211"/>
      <c r="B65" s="195"/>
      <c r="C65" s="224"/>
      <c r="D65" s="224"/>
      <c r="E65" s="224"/>
      <c r="F65" s="221">
        <f t="shared" si="3"/>
      </c>
      <c r="G65" s="222">
        <f>IF(D65=0,"",$E65/D65*100)</f>
      </c>
      <c r="H65" s="87"/>
    </row>
    <row r="66" spans="1:8" s="90" customFormat="1" ht="19.5" customHeight="1" thickBot="1">
      <c r="A66" s="211">
        <v>41033900</v>
      </c>
      <c r="B66" s="195" t="s">
        <v>89</v>
      </c>
      <c r="C66" s="224">
        <v>58622.9</v>
      </c>
      <c r="D66" s="224">
        <v>33914.7</v>
      </c>
      <c r="E66" s="224">
        <v>33914.7</v>
      </c>
      <c r="F66" s="225">
        <f t="shared" si="3"/>
        <v>57.85230686301769</v>
      </c>
      <c r="G66" s="226">
        <f t="shared" si="4"/>
        <v>100</v>
      </c>
      <c r="H66" s="87"/>
    </row>
    <row r="67" spans="1:8" s="90" customFormat="1" ht="20.25" customHeight="1" hidden="1" thickBot="1">
      <c r="A67" s="192">
        <v>41034200</v>
      </c>
      <c r="B67" s="195" t="s">
        <v>187</v>
      </c>
      <c r="C67" s="224">
        <v>0</v>
      </c>
      <c r="D67" s="224">
        <v>0</v>
      </c>
      <c r="E67" s="224">
        <v>0</v>
      </c>
      <c r="F67" s="225">
        <f t="shared" si="3"/>
      </c>
      <c r="G67" s="226">
        <f t="shared" si="4"/>
      </c>
      <c r="H67" s="87"/>
    </row>
    <row r="68" spans="1:8" s="90" customFormat="1" ht="19.5" customHeight="1" hidden="1" thickBot="1">
      <c r="A68" s="196"/>
      <c r="B68" s="194"/>
      <c r="C68" s="227"/>
      <c r="D68" s="228"/>
      <c r="E68" s="228"/>
      <c r="F68" s="225">
        <f t="shared" si="3"/>
      </c>
      <c r="G68" s="226">
        <f t="shared" si="4"/>
      </c>
      <c r="H68" s="94"/>
    </row>
    <row r="69" spans="1:8" s="90" customFormat="1" ht="23.25" customHeight="1" hidden="1">
      <c r="A69" s="219">
        <v>41040000</v>
      </c>
      <c r="B69" s="199" t="s">
        <v>188</v>
      </c>
      <c r="C69" s="229">
        <f>SUM(C70,C71)</f>
        <v>0</v>
      </c>
      <c r="D69" s="229">
        <f>SUM(D70,D71)</f>
        <v>0</v>
      </c>
      <c r="E69" s="229">
        <f>SUM(E70,E71)</f>
        <v>0</v>
      </c>
      <c r="F69" s="225">
        <f t="shared" si="3"/>
      </c>
      <c r="G69" s="226">
        <f t="shared" si="4"/>
      </c>
      <c r="H69" s="89"/>
    </row>
    <row r="70" spans="1:8" s="90" customFormat="1" ht="18" customHeight="1" hidden="1">
      <c r="A70" s="219"/>
      <c r="B70" s="195"/>
      <c r="C70" s="230"/>
      <c r="D70" s="230"/>
      <c r="E70" s="230"/>
      <c r="F70" s="225">
        <f t="shared" si="3"/>
      </c>
      <c r="G70" s="226">
        <f t="shared" si="4"/>
      </c>
      <c r="H70" s="89"/>
    </row>
    <row r="71" spans="1:8" s="90" customFormat="1" ht="30.75" customHeight="1" hidden="1">
      <c r="A71" s="211"/>
      <c r="B71" s="195"/>
      <c r="C71" s="227"/>
      <c r="D71" s="228"/>
      <c r="E71" s="228"/>
      <c r="F71" s="225">
        <f t="shared" si="3"/>
      </c>
      <c r="G71" s="226">
        <f t="shared" si="4"/>
      </c>
      <c r="H71" s="95"/>
    </row>
    <row r="72" spans="1:8" s="90" customFormat="1" ht="21.75" customHeight="1" thickBot="1">
      <c r="A72" s="219">
        <v>41040000</v>
      </c>
      <c r="B72" s="199" t="s">
        <v>203</v>
      </c>
      <c r="C72" s="231">
        <f>C73</f>
        <v>0</v>
      </c>
      <c r="D72" s="231">
        <f>D73</f>
        <v>0</v>
      </c>
      <c r="E72" s="231">
        <f>E73</f>
        <v>0</v>
      </c>
      <c r="F72" s="221">
        <f t="shared" si="3"/>
      </c>
      <c r="G72" s="222">
        <f t="shared" si="4"/>
      </c>
      <c r="H72" s="95"/>
    </row>
    <row r="73" spans="1:8" s="90" customFormat="1" ht="83.25" customHeight="1" hidden="1" thickBot="1">
      <c r="A73" s="211">
        <v>41040200</v>
      </c>
      <c r="B73" s="195" t="s">
        <v>204</v>
      </c>
      <c r="C73" s="227">
        <v>0</v>
      </c>
      <c r="D73" s="228">
        <v>0</v>
      </c>
      <c r="E73" s="228">
        <v>0</v>
      </c>
      <c r="F73" s="225">
        <f t="shared" si="3"/>
      </c>
      <c r="G73" s="226">
        <f t="shared" si="4"/>
      </c>
      <c r="H73" s="95"/>
    </row>
    <row r="74" spans="1:8" s="90" customFormat="1" ht="39" customHeight="1">
      <c r="A74" s="219">
        <v>41050000</v>
      </c>
      <c r="B74" s="199" t="s">
        <v>181</v>
      </c>
      <c r="C74" s="231">
        <f>SUM(C75:C87)</f>
        <v>1558.81</v>
      </c>
      <c r="D74" s="231">
        <f>SUM(D75:D87)</f>
        <v>999.862</v>
      </c>
      <c r="E74" s="231">
        <f>SUM(E75:E87)</f>
        <v>1000.862</v>
      </c>
      <c r="F74" s="232">
        <f t="shared" si="3"/>
        <v>64.20679877598938</v>
      </c>
      <c r="G74" s="232">
        <f t="shared" si="4"/>
        <v>100.10001380190465</v>
      </c>
      <c r="H74" s="87"/>
    </row>
    <row r="75" spans="1:8" s="90" customFormat="1" ht="25.5" customHeight="1" hidden="1">
      <c r="A75" s="211"/>
      <c r="B75" s="215"/>
      <c r="C75" s="227"/>
      <c r="D75" s="228"/>
      <c r="E75" s="228"/>
      <c r="F75" s="233">
        <f t="shared" si="3"/>
      </c>
      <c r="G75" s="233">
        <f t="shared" si="4"/>
      </c>
      <c r="H75" s="95"/>
    </row>
    <row r="76" spans="1:8" s="90" customFormat="1" ht="21.75" customHeight="1" hidden="1">
      <c r="A76" s="211"/>
      <c r="B76" s="195"/>
      <c r="C76" s="227"/>
      <c r="D76" s="228"/>
      <c r="E76" s="228"/>
      <c r="F76" s="233">
        <f aca="true" t="shared" si="5" ref="F76:G88">IF(C76=0,"",$E76/C76*100)</f>
      </c>
      <c r="G76" s="233">
        <f t="shared" si="5"/>
      </c>
      <c r="H76" s="95"/>
    </row>
    <row r="77" spans="1:8" s="90" customFormat="1" ht="29.25" customHeight="1" hidden="1">
      <c r="A77" s="211"/>
      <c r="B77" s="195"/>
      <c r="C77" s="227"/>
      <c r="D77" s="228"/>
      <c r="E77" s="228"/>
      <c r="F77" s="233">
        <f t="shared" si="5"/>
      </c>
      <c r="G77" s="233">
        <f t="shared" si="5"/>
      </c>
      <c r="H77" s="95"/>
    </row>
    <row r="78" spans="1:8" s="90" customFormat="1" ht="18" customHeight="1" hidden="1">
      <c r="A78" s="211"/>
      <c r="B78" s="216"/>
      <c r="C78" s="234"/>
      <c r="D78" s="228"/>
      <c r="E78" s="228"/>
      <c r="F78" s="233">
        <f t="shared" si="5"/>
      </c>
      <c r="G78" s="233">
        <f t="shared" si="5"/>
      </c>
      <c r="H78" s="87"/>
    </row>
    <row r="79" spans="1:8" s="90" customFormat="1" ht="27.75" customHeight="1" hidden="1">
      <c r="A79" s="197"/>
      <c r="B79" s="195"/>
      <c r="C79" s="234"/>
      <c r="D79" s="228"/>
      <c r="E79" s="228"/>
      <c r="F79" s="233">
        <f t="shared" si="5"/>
      </c>
      <c r="G79" s="233">
        <f t="shared" si="5"/>
      </c>
      <c r="H79" s="87"/>
    </row>
    <row r="80" spans="1:8" s="90" customFormat="1" ht="35.25" customHeight="1" hidden="1">
      <c r="A80" s="211"/>
      <c r="B80" s="195"/>
      <c r="C80" s="230"/>
      <c r="D80" s="228"/>
      <c r="E80" s="228"/>
      <c r="F80" s="233">
        <f t="shared" si="5"/>
      </c>
      <c r="G80" s="233">
        <f t="shared" si="5"/>
      </c>
      <c r="H80" s="87"/>
    </row>
    <row r="81" spans="1:8" s="90" customFormat="1" ht="37.5" customHeight="1">
      <c r="A81" s="211">
        <v>41051000</v>
      </c>
      <c r="B81" s="195" t="s">
        <v>232</v>
      </c>
      <c r="C81" s="230">
        <v>802.8</v>
      </c>
      <c r="D81" s="228">
        <v>464.3</v>
      </c>
      <c r="E81" s="228">
        <v>464.3</v>
      </c>
      <c r="F81" s="233">
        <f t="shared" si="5"/>
        <v>57.83507722969606</v>
      </c>
      <c r="G81" s="233">
        <f t="shared" si="5"/>
        <v>100</v>
      </c>
      <c r="H81" s="87"/>
    </row>
    <row r="82" spans="1:13" s="90" customFormat="1" ht="60" customHeight="1">
      <c r="A82" s="211">
        <v>41051200</v>
      </c>
      <c r="B82" s="195" t="s">
        <v>182</v>
      </c>
      <c r="C82" s="230">
        <v>355.41</v>
      </c>
      <c r="D82" s="228">
        <v>157.762</v>
      </c>
      <c r="E82" s="228">
        <v>157.762</v>
      </c>
      <c r="F82" s="233">
        <f t="shared" si="5"/>
        <v>44.388734138037755</v>
      </c>
      <c r="G82" s="233">
        <f t="shared" si="5"/>
        <v>100</v>
      </c>
      <c r="H82" s="87"/>
      <c r="M82" s="217"/>
    </row>
    <row r="83" spans="1:13" s="90" customFormat="1" ht="69" customHeight="1" hidden="1">
      <c r="A83" s="211">
        <v>41051400</v>
      </c>
      <c r="B83" s="195" t="s">
        <v>201</v>
      </c>
      <c r="C83" s="230">
        <v>0</v>
      </c>
      <c r="D83" s="228">
        <v>0</v>
      </c>
      <c r="E83" s="228">
        <v>0</v>
      </c>
      <c r="F83" s="233">
        <f t="shared" si="5"/>
      </c>
      <c r="G83" s="233">
        <f t="shared" si="5"/>
      </c>
      <c r="H83" s="87"/>
      <c r="M83" s="217"/>
    </row>
    <row r="84" spans="1:13" s="90" customFormat="1" ht="61.5" customHeight="1" hidden="1">
      <c r="A84" s="211">
        <v>41051500</v>
      </c>
      <c r="B84" s="195" t="s">
        <v>200</v>
      </c>
      <c r="C84" s="230">
        <v>0</v>
      </c>
      <c r="D84" s="228">
        <v>0</v>
      </c>
      <c r="E84" s="228">
        <v>0</v>
      </c>
      <c r="F84" s="233">
        <f t="shared" si="5"/>
      </c>
      <c r="G84" s="233">
        <f t="shared" si="5"/>
      </c>
      <c r="H84" s="87"/>
      <c r="M84" s="217"/>
    </row>
    <row r="85" spans="1:13" s="90" customFormat="1" ht="11.25" customHeight="1" hidden="1">
      <c r="A85" s="197">
        <v>41053000</v>
      </c>
      <c r="B85" s="195" t="s">
        <v>205</v>
      </c>
      <c r="C85" s="230">
        <v>0</v>
      </c>
      <c r="D85" s="228">
        <v>0</v>
      </c>
      <c r="E85" s="228">
        <v>0</v>
      </c>
      <c r="F85" s="233">
        <f t="shared" si="5"/>
      </c>
      <c r="G85" s="233">
        <f t="shared" si="5"/>
      </c>
      <c r="H85" s="87"/>
      <c r="M85" s="217"/>
    </row>
    <row r="86" spans="1:8" s="90" customFormat="1" ht="25.5" customHeight="1">
      <c r="A86" s="211">
        <v>41053900</v>
      </c>
      <c r="B86" s="195" t="s">
        <v>167</v>
      </c>
      <c r="C86" s="230">
        <v>50.2</v>
      </c>
      <c r="D86" s="228">
        <v>27.4</v>
      </c>
      <c r="E86" s="228">
        <v>28.4</v>
      </c>
      <c r="F86" s="233">
        <f t="shared" si="5"/>
        <v>56.57370517928286</v>
      </c>
      <c r="G86" s="233">
        <f t="shared" si="5"/>
        <v>103.64963503649636</v>
      </c>
      <c r="H86" s="87"/>
    </row>
    <row r="87" spans="1:8" s="90" customFormat="1" ht="61.5" customHeight="1" thickBot="1">
      <c r="A87" s="255">
        <v>41055000</v>
      </c>
      <c r="B87" s="210" t="s">
        <v>202</v>
      </c>
      <c r="C87" s="235">
        <v>350.4</v>
      </c>
      <c r="D87" s="236">
        <v>350.4</v>
      </c>
      <c r="E87" s="236">
        <v>350.4</v>
      </c>
      <c r="F87" s="246">
        <f t="shared" si="5"/>
        <v>100</v>
      </c>
      <c r="G87" s="246">
        <f t="shared" si="5"/>
        <v>100</v>
      </c>
      <c r="H87" s="87"/>
    </row>
    <row r="88" spans="1:8" s="238" customFormat="1" ht="29.25" customHeight="1" thickBot="1">
      <c r="A88" s="239"/>
      <c r="B88" s="240" t="s">
        <v>12</v>
      </c>
      <c r="C88" s="241">
        <f>C61+C63+C64+C72+C74</f>
        <v>192568.71</v>
      </c>
      <c r="D88" s="241">
        <f>D61+D63+D64+D72+D74</f>
        <v>96101.31199999999</v>
      </c>
      <c r="E88" s="241">
        <f>E61+E63+E64+E72+E74</f>
        <v>103011.38299999999</v>
      </c>
      <c r="F88" s="254">
        <f>IF(C88=0,"",$E88/C88*100)</f>
        <v>53.4933131140568</v>
      </c>
      <c r="G88" s="256">
        <f t="shared" si="5"/>
        <v>107.19040235371604</v>
      </c>
      <c r="H88" s="237"/>
    </row>
    <row r="89" spans="1:8" s="20" customFormat="1" ht="27" customHeight="1" thickBot="1">
      <c r="A89" s="31"/>
      <c r="B89" s="4" t="s">
        <v>24</v>
      </c>
      <c r="C89" s="96"/>
      <c r="D89" s="97" t="s">
        <v>17</v>
      </c>
      <c r="E89" s="98"/>
      <c r="F89" s="98"/>
      <c r="G89" s="99"/>
      <c r="H89" s="100"/>
    </row>
    <row r="90" spans="1:8" s="14" customFormat="1" ht="20.25" customHeight="1">
      <c r="A90" s="277" t="s">
        <v>149</v>
      </c>
      <c r="B90" s="262" t="s">
        <v>26</v>
      </c>
      <c r="C90" s="286">
        <v>36940.5</v>
      </c>
      <c r="D90" s="286">
        <v>22083.2</v>
      </c>
      <c r="E90" s="287">
        <v>19360.9</v>
      </c>
      <c r="F90" s="287">
        <f aca="true" t="shared" si="6" ref="F90:F109">IF(C90=0,"",IF(($E90/C90*100)&gt;=200,"В/100",$E90/C90*100))</f>
        <v>52.41103937412866</v>
      </c>
      <c r="G90" s="288">
        <f>IF(D90=0,"",IF((E90/D90*100)&gt;=200,"В/100",E90/D90*100))</f>
        <v>87.6725293435734</v>
      </c>
      <c r="H90" s="101"/>
    </row>
    <row r="91" spans="1:8" s="14" customFormat="1" ht="20.25" customHeight="1">
      <c r="A91" s="278" t="s">
        <v>150</v>
      </c>
      <c r="B91" s="263" t="s">
        <v>27</v>
      </c>
      <c r="C91" s="289">
        <v>113966.8</v>
      </c>
      <c r="D91" s="289">
        <v>69159.7</v>
      </c>
      <c r="E91" s="290">
        <v>60438</v>
      </c>
      <c r="F91" s="290">
        <f t="shared" si="6"/>
        <v>53.03123365752131</v>
      </c>
      <c r="G91" s="291">
        <f>IF(D91=0,"",IF((E91/D91*100)&gt;=200,"В/100",E91/D91*100))</f>
        <v>87.38904304096172</v>
      </c>
      <c r="H91" s="101"/>
    </row>
    <row r="92" spans="1:8" s="14" customFormat="1" ht="20.25" customHeight="1">
      <c r="A92" s="278" t="s">
        <v>193</v>
      </c>
      <c r="B92" s="263" t="s">
        <v>194</v>
      </c>
      <c r="C92" s="289">
        <v>3658.5</v>
      </c>
      <c r="D92" s="289">
        <v>2822.3</v>
      </c>
      <c r="E92" s="290">
        <v>1984.4</v>
      </c>
      <c r="F92" s="290">
        <f t="shared" si="6"/>
        <v>54.240809074757415</v>
      </c>
      <c r="G92" s="291">
        <f>IF(D92=0,"",IF((E92/D92*100)&gt;=200,"В/100",E92/D92*100))</f>
        <v>70.31144810969776</v>
      </c>
      <c r="H92" s="101"/>
    </row>
    <row r="93" spans="1:8" s="14" customFormat="1" ht="20.25" customHeight="1">
      <c r="A93" s="279" t="s">
        <v>151</v>
      </c>
      <c r="B93" s="264" t="s">
        <v>157</v>
      </c>
      <c r="C93" s="292">
        <v>13338</v>
      </c>
      <c r="D93" s="293">
        <v>8230.5</v>
      </c>
      <c r="E93" s="293">
        <v>6917.2</v>
      </c>
      <c r="F93" s="293">
        <f t="shared" si="6"/>
        <v>51.860848702953966</v>
      </c>
      <c r="G93" s="294">
        <f>IF(D93=0,"",IF((E93/D93*100)&gt;=200,"В/100",E93/D93*100))</f>
        <v>84.04349674989369</v>
      </c>
      <c r="H93" s="105"/>
    </row>
    <row r="94" spans="1:8" s="14" customFormat="1" ht="20.25" customHeight="1">
      <c r="A94" s="278" t="s">
        <v>152</v>
      </c>
      <c r="B94" s="265" t="s">
        <v>28</v>
      </c>
      <c r="C94" s="292">
        <v>13517.2</v>
      </c>
      <c r="D94" s="292">
        <v>7973.7</v>
      </c>
      <c r="E94" s="293">
        <v>6855.5</v>
      </c>
      <c r="F94" s="293">
        <f t="shared" si="6"/>
        <v>50.716864439380934</v>
      </c>
      <c r="G94" s="294">
        <f aca="true" t="shared" si="7" ref="G94:G115">IF(D94=0,"",IF((E94/D94*100)&gt;=200,"В/100",E94/D94*100))</f>
        <v>85.97639740647378</v>
      </c>
      <c r="H94" s="106"/>
    </row>
    <row r="95" spans="1:8" s="14" customFormat="1" ht="20.25" customHeight="1">
      <c r="A95" s="279" t="s">
        <v>153</v>
      </c>
      <c r="B95" s="264" t="s">
        <v>29</v>
      </c>
      <c r="C95" s="292">
        <v>2182.9</v>
      </c>
      <c r="D95" s="292">
        <v>1260.6</v>
      </c>
      <c r="E95" s="293">
        <v>1071.6</v>
      </c>
      <c r="F95" s="293">
        <f t="shared" si="6"/>
        <v>49.09065921480599</v>
      </c>
      <c r="G95" s="294">
        <f t="shared" si="7"/>
        <v>85.00713945740124</v>
      </c>
      <c r="H95" s="101"/>
    </row>
    <row r="96" spans="1:8" s="154" customFormat="1" ht="20.25" customHeight="1">
      <c r="A96" s="280" t="s">
        <v>154</v>
      </c>
      <c r="B96" s="266" t="s">
        <v>90</v>
      </c>
      <c r="C96" s="295">
        <f>C97+C98+C99</f>
        <v>7654</v>
      </c>
      <c r="D96" s="295">
        <f>D97+D98+D99</f>
        <v>6132</v>
      </c>
      <c r="E96" s="295">
        <f>E97+E98+E99</f>
        <v>4039.7</v>
      </c>
      <c r="F96" s="293">
        <f t="shared" si="6"/>
        <v>52.77893911680167</v>
      </c>
      <c r="G96" s="296">
        <f t="shared" si="7"/>
        <v>65.87899543378995</v>
      </c>
      <c r="H96" s="153"/>
    </row>
    <row r="97" spans="1:8" s="14" customFormat="1" ht="56.25" customHeight="1">
      <c r="A97" s="279" t="s">
        <v>209</v>
      </c>
      <c r="B97" s="264" t="s">
        <v>212</v>
      </c>
      <c r="C97" s="292">
        <v>1000</v>
      </c>
      <c r="D97" s="292">
        <v>800</v>
      </c>
      <c r="E97" s="292">
        <v>581</v>
      </c>
      <c r="F97" s="293">
        <f t="shared" si="6"/>
        <v>58.099999999999994</v>
      </c>
      <c r="G97" s="294">
        <f t="shared" si="7"/>
        <v>72.625</v>
      </c>
      <c r="H97" s="101"/>
    </row>
    <row r="98" spans="1:8" s="14" customFormat="1" ht="20.25" customHeight="1">
      <c r="A98" s="279" t="s">
        <v>210</v>
      </c>
      <c r="B98" s="264" t="s">
        <v>213</v>
      </c>
      <c r="C98" s="292">
        <v>6054</v>
      </c>
      <c r="D98" s="292">
        <v>4732</v>
      </c>
      <c r="E98" s="292">
        <v>2944</v>
      </c>
      <c r="F98" s="293">
        <f t="shared" si="6"/>
        <v>48.629005616121574</v>
      </c>
      <c r="G98" s="294">
        <f t="shared" si="7"/>
        <v>62.214708368554525</v>
      </c>
      <c r="H98" s="101"/>
    </row>
    <row r="99" spans="1:8" s="14" customFormat="1" ht="20.25" customHeight="1">
      <c r="A99" s="279" t="s">
        <v>211</v>
      </c>
      <c r="B99" s="264" t="s">
        <v>214</v>
      </c>
      <c r="C99" s="292">
        <v>600</v>
      </c>
      <c r="D99" s="292">
        <v>600</v>
      </c>
      <c r="E99" s="292">
        <v>514.7</v>
      </c>
      <c r="F99" s="293">
        <f t="shared" si="6"/>
        <v>85.78333333333335</v>
      </c>
      <c r="G99" s="294">
        <f t="shared" si="7"/>
        <v>85.78333333333335</v>
      </c>
      <c r="H99" s="101"/>
    </row>
    <row r="100" spans="1:8" s="14" customFormat="1" ht="20.25" customHeight="1">
      <c r="A100" s="280" t="s">
        <v>174</v>
      </c>
      <c r="B100" s="266" t="s">
        <v>175</v>
      </c>
      <c r="C100" s="292">
        <f>C101+C103+C104+C102</f>
        <v>3506.1</v>
      </c>
      <c r="D100" s="292">
        <f>D101+D103+D104+D102</f>
        <v>3102.1</v>
      </c>
      <c r="E100" s="292">
        <f>E101+E103+E104+E102</f>
        <v>1185.4</v>
      </c>
      <c r="F100" s="293">
        <f t="shared" si="6"/>
        <v>33.80964604546362</v>
      </c>
      <c r="G100" s="294">
        <f t="shared" si="7"/>
        <v>38.21282357112924</v>
      </c>
      <c r="H100" s="101"/>
    </row>
    <row r="101" spans="1:8" s="14" customFormat="1" ht="20.25" customHeight="1">
      <c r="A101" s="279" t="s">
        <v>195</v>
      </c>
      <c r="B101" s="267" t="s">
        <v>196</v>
      </c>
      <c r="C101" s="292">
        <v>100</v>
      </c>
      <c r="D101" s="292">
        <v>100</v>
      </c>
      <c r="E101" s="293"/>
      <c r="F101" s="293">
        <f t="shared" si="6"/>
        <v>0</v>
      </c>
      <c r="G101" s="294">
        <f t="shared" si="7"/>
        <v>0</v>
      </c>
      <c r="H101" s="101"/>
    </row>
    <row r="102" spans="1:8" s="14" customFormat="1" ht="20.25" customHeight="1">
      <c r="A102" s="279" t="s">
        <v>223</v>
      </c>
      <c r="B102" s="267" t="s">
        <v>225</v>
      </c>
      <c r="C102" s="292">
        <v>900</v>
      </c>
      <c r="D102" s="292">
        <v>496</v>
      </c>
      <c r="E102" s="293">
        <v>334.8</v>
      </c>
      <c r="F102" s="293">
        <f t="shared" si="6"/>
        <v>37.2</v>
      </c>
      <c r="G102" s="294">
        <f t="shared" si="7"/>
        <v>67.5</v>
      </c>
      <c r="H102" s="101"/>
    </row>
    <row r="103" spans="1:8" s="14" customFormat="1" ht="42" customHeight="1">
      <c r="A103" s="279" t="s">
        <v>224</v>
      </c>
      <c r="B103" s="267" t="s">
        <v>226</v>
      </c>
      <c r="C103" s="292">
        <v>2450.4</v>
      </c>
      <c r="D103" s="292">
        <v>2450.4</v>
      </c>
      <c r="E103" s="293">
        <v>824.9</v>
      </c>
      <c r="F103" s="293">
        <f t="shared" si="6"/>
        <v>33.66389160953314</v>
      </c>
      <c r="G103" s="294">
        <f t="shared" si="7"/>
        <v>33.66389160953314</v>
      </c>
      <c r="H103" s="101"/>
    </row>
    <row r="104" spans="1:8" s="14" customFormat="1" ht="19.5" customHeight="1">
      <c r="A104" s="279" t="s">
        <v>161</v>
      </c>
      <c r="B104" s="267" t="s">
        <v>162</v>
      </c>
      <c r="C104" s="292">
        <v>55.7</v>
      </c>
      <c r="D104" s="292">
        <v>55.7</v>
      </c>
      <c r="E104" s="293">
        <v>25.7</v>
      </c>
      <c r="F104" s="293">
        <f t="shared" si="6"/>
        <v>46.14003590664272</v>
      </c>
      <c r="G104" s="294">
        <f t="shared" si="7"/>
        <v>46.14003590664272</v>
      </c>
      <c r="H104" s="101"/>
    </row>
    <row r="105" spans="1:8" s="14" customFormat="1" ht="18.75" customHeight="1">
      <c r="A105" s="280" t="s">
        <v>156</v>
      </c>
      <c r="B105" s="266" t="s">
        <v>163</v>
      </c>
      <c r="C105" s="293">
        <f>C106+C108+C109</f>
        <v>1535.1</v>
      </c>
      <c r="D105" s="293">
        <f>D106+D108+D109</f>
        <v>1192.6</v>
      </c>
      <c r="E105" s="293">
        <f>E106+E108+E109</f>
        <v>890.1</v>
      </c>
      <c r="F105" s="293">
        <f t="shared" si="6"/>
        <v>57.98319327731093</v>
      </c>
      <c r="G105" s="294">
        <f t="shared" si="7"/>
        <v>74.63525071272849</v>
      </c>
      <c r="H105" s="101"/>
    </row>
    <row r="106" spans="1:8" s="14" customFormat="1" ht="41.25" customHeight="1">
      <c r="A106" s="279" t="s">
        <v>164</v>
      </c>
      <c r="B106" s="267" t="s">
        <v>165</v>
      </c>
      <c r="C106" s="292">
        <v>1355.1</v>
      </c>
      <c r="D106" s="292">
        <v>1012.6</v>
      </c>
      <c r="E106" s="293">
        <v>826.5</v>
      </c>
      <c r="F106" s="293">
        <f>IF(C106=0,"",IF(($E106/C106*100)&gt;=200,"В/100",$E106/C106*100))</f>
        <v>60.9918087226035</v>
      </c>
      <c r="G106" s="294">
        <f>IF(D106=0,"",IF((E106/D106*100)&gt;=200,"В/100",E106/D106*100))</f>
        <v>81.6215682401738</v>
      </c>
      <c r="H106" s="101"/>
    </row>
    <row r="107" spans="1:8" s="14" customFormat="1" ht="27" customHeight="1" hidden="1">
      <c r="A107" s="281" t="s">
        <v>184</v>
      </c>
      <c r="B107" s="264" t="s">
        <v>185</v>
      </c>
      <c r="C107" s="293"/>
      <c r="D107" s="293"/>
      <c r="E107" s="293"/>
      <c r="F107" s="293">
        <f>IF(C107=0,"",IF(($E107/C107*100)&gt;=200,"В/100",$E107/C107*100))</f>
      </c>
      <c r="G107" s="293">
        <f>IF(D107=0,"",IF((E107/D107*100)&gt;=200,"В/100",E107/D107*100))</f>
      </c>
      <c r="H107" s="101"/>
    </row>
    <row r="108" spans="1:8" s="14" customFormat="1" ht="21" customHeight="1">
      <c r="A108" s="281" t="s">
        <v>215</v>
      </c>
      <c r="B108" s="264" t="s">
        <v>216</v>
      </c>
      <c r="C108" s="293">
        <v>130</v>
      </c>
      <c r="D108" s="293">
        <v>130</v>
      </c>
      <c r="E108" s="293">
        <v>63.6</v>
      </c>
      <c r="F108" s="293">
        <f t="shared" si="6"/>
        <v>48.92307692307693</v>
      </c>
      <c r="G108" s="293">
        <f t="shared" si="7"/>
        <v>48.92307692307693</v>
      </c>
      <c r="H108" s="101"/>
    </row>
    <row r="109" spans="1:8" s="14" customFormat="1" ht="20.25" customHeight="1">
      <c r="A109" s="281" t="s">
        <v>166</v>
      </c>
      <c r="B109" s="264" t="s">
        <v>11</v>
      </c>
      <c r="C109" s="293">
        <v>50</v>
      </c>
      <c r="D109" s="293">
        <v>50</v>
      </c>
      <c r="E109" s="293"/>
      <c r="F109" s="293">
        <f t="shared" si="6"/>
        <v>0</v>
      </c>
      <c r="G109" s="293">
        <f t="shared" si="7"/>
        <v>0</v>
      </c>
      <c r="H109" s="101"/>
    </row>
    <row r="110" spans="1:8" s="269" customFormat="1" ht="27.75" customHeight="1" thickBot="1">
      <c r="A110" s="282"/>
      <c r="B110" s="268" t="s">
        <v>55</v>
      </c>
      <c r="C110" s="297">
        <f>C90+C91+C92+C93+C94+C95+C96+C100+C105</f>
        <v>196299.1</v>
      </c>
      <c r="D110" s="297">
        <f>D90+D91+D92+D93+D94+D95+D96+D100+D105</f>
        <v>121956.70000000001</v>
      </c>
      <c r="E110" s="297">
        <f>E90+E91+E92+E93+E94+E95+E96+E100+E105</f>
        <v>102742.79999999999</v>
      </c>
      <c r="F110" s="297">
        <f aca="true" t="shared" si="8" ref="F110:F118">IF(C110=0,"",IF(($E110/C110*100)&gt;=200,"В/100",$E110/C110*100))</f>
        <v>52.33992412598937</v>
      </c>
      <c r="G110" s="298">
        <f t="shared" si="7"/>
        <v>84.24531001576787</v>
      </c>
      <c r="H110" s="109"/>
    </row>
    <row r="111" spans="1:8" s="14" customFormat="1" ht="39" customHeight="1" hidden="1" thickBot="1">
      <c r="A111" s="283">
        <v>250339</v>
      </c>
      <c r="B111" s="40" t="s">
        <v>91</v>
      </c>
      <c r="C111" s="299"/>
      <c r="D111" s="299"/>
      <c r="E111" s="300"/>
      <c r="F111" s="301">
        <f t="shared" si="8"/>
      </c>
      <c r="G111" s="298">
        <f t="shared" si="7"/>
      </c>
      <c r="H111" s="105"/>
    </row>
    <row r="112" spans="1:8" s="271" customFormat="1" ht="26.25" customHeight="1" thickBot="1">
      <c r="A112" s="284">
        <v>9000</v>
      </c>
      <c r="B112" s="270" t="s">
        <v>171</v>
      </c>
      <c r="C112" s="302">
        <f>C113+C114+C115</f>
        <v>443.1</v>
      </c>
      <c r="D112" s="302">
        <f>D113+D114+D115</f>
        <v>443.1</v>
      </c>
      <c r="E112" s="302">
        <f>E113+E114+E115</f>
        <v>443.1</v>
      </c>
      <c r="F112" s="302">
        <f t="shared" si="8"/>
        <v>100</v>
      </c>
      <c r="G112" s="303">
        <f t="shared" si="7"/>
        <v>100</v>
      </c>
      <c r="H112" s="105"/>
    </row>
    <row r="113" spans="1:8" s="271" customFormat="1" ht="38.25" customHeight="1" hidden="1">
      <c r="A113" s="285"/>
      <c r="B113" s="272"/>
      <c r="C113" s="302"/>
      <c r="D113" s="302"/>
      <c r="E113" s="302"/>
      <c r="F113" s="302">
        <f t="shared" si="8"/>
      </c>
      <c r="G113" s="302">
        <f>IF(D113=0,"",IF((E113/D113*100)&gt;=200,"В/100",E113/D113*100))</f>
      </c>
      <c r="H113" s="105"/>
    </row>
    <row r="114" spans="1:8" s="271" customFormat="1" ht="24" customHeight="1">
      <c r="A114" s="285" t="s">
        <v>168</v>
      </c>
      <c r="B114" s="272" t="s">
        <v>167</v>
      </c>
      <c r="C114" s="302">
        <v>113.1</v>
      </c>
      <c r="D114" s="302">
        <v>113.1</v>
      </c>
      <c r="E114" s="302">
        <v>113.1</v>
      </c>
      <c r="F114" s="302">
        <f t="shared" si="8"/>
        <v>100</v>
      </c>
      <c r="G114" s="302">
        <f>IF(D114=0,"",IF((E114/D114*100)&gt;=200,"В/100",E114/D114*100))</f>
        <v>100</v>
      </c>
      <c r="H114" s="105"/>
    </row>
    <row r="115" spans="1:8" s="271" customFormat="1" ht="39" customHeight="1" thickBot="1">
      <c r="A115" s="276" t="s">
        <v>169</v>
      </c>
      <c r="B115" s="273" t="s">
        <v>170</v>
      </c>
      <c r="C115" s="304">
        <v>330</v>
      </c>
      <c r="D115" s="304">
        <v>330</v>
      </c>
      <c r="E115" s="304">
        <v>330</v>
      </c>
      <c r="F115" s="305">
        <f t="shared" si="8"/>
        <v>100</v>
      </c>
      <c r="G115" s="306">
        <f t="shared" si="7"/>
        <v>100</v>
      </c>
      <c r="H115" s="105"/>
    </row>
    <row r="116" spans="1:8" s="269" customFormat="1" ht="29.25" customHeight="1" thickBot="1">
      <c r="A116" s="274"/>
      <c r="B116" s="275" t="s">
        <v>56</v>
      </c>
      <c r="C116" s="307">
        <f>C110+C111+C114+C115+C113</f>
        <v>196742.2</v>
      </c>
      <c r="D116" s="307">
        <f>D110+D111+D114+D115+D113</f>
        <v>122399.80000000002</v>
      </c>
      <c r="E116" s="307">
        <f>E110+E111+E114+E115+E113</f>
        <v>103185.9</v>
      </c>
      <c r="F116" s="307">
        <f t="shared" si="8"/>
        <v>52.44726347474003</v>
      </c>
      <c r="G116" s="308">
        <f>IF(D116=0,"",IF((E116/D116*100)&gt;=200,"В/100",E116/D116*100))</f>
        <v>84.30234363128044</v>
      </c>
      <c r="H116" s="111"/>
    </row>
    <row r="117" spans="1:8" s="314" customFormat="1" ht="29.25" customHeight="1" thickBot="1">
      <c r="A117" s="310"/>
      <c r="B117" s="309" t="s">
        <v>218</v>
      </c>
      <c r="C117" s="311"/>
      <c r="D117" s="311"/>
      <c r="E117" s="311"/>
      <c r="F117" s="311"/>
      <c r="G117" s="312"/>
      <c r="H117" s="313"/>
    </row>
    <row r="118" spans="1:8" s="314" customFormat="1" ht="44.25" customHeight="1" thickBot="1">
      <c r="A118" s="276" t="s">
        <v>219</v>
      </c>
      <c r="B118" s="316" t="s">
        <v>220</v>
      </c>
      <c r="C118" s="315">
        <v>50</v>
      </c>
      <c r="D118" s="315">
        <v>50</v>
      </c>
      <c r="E118" s="315">
        <v>50</v>
      </c>
      <c r="F118" s="302">
        <f t="shared" si="8"/>
        <v>100</v>
      </c>
      <c r="G118" s="306">
        <f>IF(D118=0,"",IF((E118/D118*100)&gt;=200,"В/100",E118/D118*100))</f>
        <v>100</v>
      </c>
      <c r="H118" s="313"/>
    </row>
    <row r="119" spans="1:8" s="21" customFormat="1" ht="27.75" customHeight="1" thickBot="1">
      <c r="A119" s="42"/>
      <c r="B119" s="23" t="s">
        <v>59</v>
      </c>
      <c r="C119" s="112"/>
      <c r="D119" s="112"/>
      <c r="E119" s="113"/>
      <c r="F119" s="112"/>
      <c r="G119" s="114"/>
      <c r="H119" s="115"/>
    </row>
    <row r="120" spans="1:28" s="181" customFormat="1" ht="20.25">
      <c r="A120" s="328">
        <v>602000</v>
      </c>
      <c r="B120" s="329" t="s">
        <v>32</v>
      </c>
      <c r="C120" s="342"/>
      <c r="D120" s="343"/>
      <c r="E120" s="353">
        <v>224.5</v>
      </c>
      <c r="F120" s="330"/>
      <c r="G120" s="331"/>
      <c r="H120" s="332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/>
    </row>
    <row r="121" spans="1:28" s="181" customFormat="1" ht="20.25">
      <c r="A121" s="333">
        <v>602100</v>
      </c>
      <c r="B121" s="334" t="s">
        <v>33</v>
      </c>
      <c r="C121" s="347"/>
      <c r="D121" s="348"/>
      <c r="E121" s="354">
        <v>7821.1</v>
      </c>
      <c r="F121" s="351"/>
      <c r="G121" s="351"/>
      <c r="H121" s="335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</row>
    <row r="122" spans="1:28" s="181" customFormat="1" ht="19.5" customHeight="1">
      <c r="A122" s="333">
        <v>602200</v>
      </c>
      <c r="B122" s="334" t="s">
        <v>34</v>
      </c>
      <c r="C122" s="347"/>
      <c r="D122" s="347"/>
      <c r="E122" s="355">
        <v>6176.8</v>
      </c>
      <c r="F122" s="351"/>
      <c r="G122" s="351"/>
      <c r="H122" s="332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</row>
    <row r="123" spans="1:28" s="181" customFormat="1" ht="20.25" hidden="1">
      <c r="A123" s="333"/>
      <c r="B123" s="334" t="s">
        <v>15</v>
      </c>
      <c r="C123" s="347"/>
      <c r="D123" s="348"/>
      <c r="E123" s="354"/>
      <c r="F123" s="351"/>
      <c r="G123" s="351"/>
      <c r="H123" s="332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</row>
    <row r="124" spans="1:28" s="181" customFormat="1" ht="20.25" hidden="1">
      <c r="A124" s="333"/>
      <c r="B124" s="334" t="s">
        <v>13</v>
      </c>
      <c r="C124" s="347"/>
      <c r="D124" s="348"/>
      <c r="E124" s="354"/>
      <c r="F124" s="351"/>
      <c r="G124" s="351"/>
      <c r="H124" s="336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</row>
    <row r="125" spans="1:28" s="181" customFormat="1" ht="20.25" hidden="1">
      <c r="A125" s="333"/>
      <c r="B125" s="334" t="s">
        <v>14</v>
      </c>
      <c r="C125" s="347"/>
      <c r="D125" s="347"/>
      <c r="E125" s="355"/>
      <c r="F125" s="351"/>
      <c r="G125" s="351"/>
      <c r="H125" s="332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1"/>
      <c r="AB125" s="321"/>
    </row>
    <row r="126" spans="1:28" s="181" customFormat="1" ht="20.25" hidden="1">
      <c r="A126" s="333"/>
      <c r="B126" s="334" t="s">
        <v>16</v>
      </c>
      <c r="C126" s="347"/>
      <c r="D126" s="348"/>
      <c r="E126" s="354"/>
      <c r="F126" s="351"/>
      <c r="G126" s="351"/>
      <c r="H126" s="332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</row>
    <row r="127" spans="1:28" s="317" customFormat="1" ht="20.25" hidden="1">
      <c r="A127" s="337"/>
      <c r="B127" s="338" t="s">
        <v>36</v>
      </c>
      <c r="C127" s="349"/>
      <c r="D127" s="350"/>
      <c r="E127" s="356"/>
      <c r="F127" s="352"/>
      <c r="G127" s="352"/>
      <c r="H127" s="339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</row>
    <row r="128" spans="1:28" s="317" customFormat="1" ht="20.25" hidden="1">
      <c r="A128" s="337"/>
      <c r="B128" s="338" t="s">
        <v>37</v>
      </c>
      <c r="C128" s="349"/>
      <c r="D128" s="350"/>
      <c r="E128" s="356"/>
      <c r="F128" s="352"/>
      <c r="G128" s="352"/>
      <c r="H128" s="339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</row>
    <row r="129" spans="1:28" s="317" customFormat="1" ht="20.25" hidden="1">
      <c r="A129" s="337"/>
      <c r="B129" s="338" t="s">
        <v>54</v>
      </c>
      <c r="C129" s="349"/>
      <c r="D129" s="350"/>
      <c r="E129" s="356"/>
      <c r="F129" s="352"/>
      <c r="G129" s="352"/>
      <c r="H129" s="339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</row>
    <row r="130" spans="1:28" s="317" customFormat="1" ht="20.25" hidden="1">
      <c r="A130" s="337"/>
      <c r="B130" s="338" t="s">
        <v>52</v>
      </c>
      <c r="C130" s="349"/>
      <c r="D130" s="350"/>
      <c r="E130" s="356"/>
      <c r="F130" s="352"/>
      <c r="G130" s="352"/>
      <c r="H130" s="339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</row>
    <row r="131" spans="1:28" s="317" customFormat="1" ht="20.25" hidden="1">
      <c r="A131" s="337"/>
      <c r="B131" s="338" t="s">
        <v>38</v>
      </c>
      <c r="C131" s="349"/>
      <c r="D131" s="350"/>
      <c r="E131" s="356"/>
      <c r="F131" s="352"/>
      <c r="G131" s="352"/>
      <c r="H131" s="339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</row>
    <row r="132" spans="1:28" s="317" customFormat="1" ht="31.5" hidden="1">
      <c r="A132" s="337"/>
      <c r="B132" s="338" t="s">
        <v>39</v>
      </c>
      <c r="C132" s="349"/>
      <c r="D132" s="350"/>
      <c r="E132" s="356"/>
      <c r="F132" s="352"/>
      <c r="G132" s="352"/>
      <c r="H132" s="339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</row>
    <row r="133" spans="1:28" s="317" customFormat="1" ht="20.25" hidden="1">
      <c r="A133" s="337"/>
      <c r="B133" s="338" t="s">
        <v>40</v>
      </c>
      <c r="C133" s="349"/>
      <c r="D133" s="350"/>
      <c r="E133" s="356"/>
      <c r="F133" s="352"/>
      <c r="G133" s="352"/>
      <c r="H133" s="339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</row>
    <row r="134" spans="1:28" s="317" customFormat="1" ht="20.25" hidden="1">
      <c r="A134" s="337"/>
      <c r="B134" s="338" t="s">
        <v>41</v>
      </c>
      <c r="C134" s="349"/>
      <c r="D134" s="350"/>
      <c r="E134" s="356"/>
      <c r="F134" s="352"/>
      <c r="G134" s="352"/>
      <c r="H134" s="339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</row>
    <row r="135" spans="1:28" s="317" customFormat="1" ht="20.25" hidden="1">
      <c r="A135" s="337"/>
      <c r="B135" s="338" t="s">
        <v>42</v>
      </c>
      <c r="C135" s="349"/>
      <c r="D135" s="350"/>
      <c r="E135" s="356"/>
      <c r="F135" s="352"/>
      <c r="G135" s="352"/>
      <c r="H135" s="339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</row>
    <row r="136" spans="1:28" s="317" customFormat="1" ht="20.25" hidden="1">
      <c r="A136" s="337"/>
      <c r="B136" s="338" t="s">
        <v>43</v>
      </c>
      <c r="C136" s="349"/>
      <c r="D136" s="350"/>
      <c r="E136" s="356"/>
      <c r="F136" s="352"/>
      <c r="G136" s="352"/>
      <c r="H136" s="339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</row>
    <row r="137" spans="1:28" s="317" customFormat="1" ht="17.25" customHeight="1" hidden="1">
      <c r="A137" s="337"/>
      <c r="B137" s="338" t="s">
        <v>44</v>
      </c>
      <c r="C137" s="349"/>
      <c r="D137" s="350"/>
      <c r="E137" s="356"/>
      <c r="F137" s="352"/>
      <c r="G137" s="352"/>
      <c r="H137" s="339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</row>
    <row r="138" spans="1:28" s="317" customFormat="1" ht="20.25" hidden="1">
      <c r="A138" s="337"/>
      <c r="B138" s="338" t="s">
        <v>45</v>
      </c>
      <c r="C138" s="349"/>
      <c r="D138" s="350"/>
      <c r="E138" s="356"/>
      <c r="F138" s="352"/>
      <c r="G138" s="352"/>
      <c r="H138" s="339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</row>
    <row r="139" spans="1:28" s="317" customFormat="1" ht="18.75" customHeight="1" hidden="1">
      <c r="A139" s="337"/>
      <c r="B139" s="338" t="s">
        <v>46</v>
      </c>
      <c r="C139" s="349"/>
      <c r="D139" s="350"/>
      <c r="E139" s="356"/>
      <c r="F139" s="352"/>
      <c r="G139" s="352"/>
      <c r="H139" s="339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</row>
    <row r="140" spans="1:28" s="317" customFormat="1" ht="20.25" hidden="1">
      <c r="A140" s="337"/>
      <c r="B140" s="338" t="s">
        <v>47</v>
      </c>
      <c r="C140" s="349"/>
      <c r="D140" s="350"/>
      <c r="E140" s="356"/>
      <c r="F140" s="352"/>
      <c r="G140" s="352"/>
      <c r="H140" s="339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</row>
    <row r="141" spans="1:28" s="317" customFormat="1" ht="20.25" hidden="1">
      <c r="A141" s="337"/>
      <c r="B141" s="338" t="s">
        <v>0</v>
      </c>
      <c r="C141" s="349"/>
      <c r="D141" s="350"/>
      <c r="E141" s="356"/>
      <c r="F141" s="352"/>
      <c r="G141" s="352"/>
      <c r="H141" s="339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</row>
    <row r="142" spans="1:28" s="317" customFormat="1" ht="31.5" hidden="1">
      <c r="A142" s="337"/>
      <c r="B142" s="338" t="s">
        <v>66</v>
      </c>
      <c r="C142" s="349"/>
      <c r="D142" s="350"/>
      <c r="E142" s="356"/>
      <c r="F142" s="352"/>
      <c r="G142" s="352"/>
      <c r="H142" s="339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</row>
    <row r="143" spans="1:28" s="317" customFormat="1" ht="20.25" hidden="1">
      <c r="A143" s="337"/>
      <c r="B143" s="338" t="s">
        <v>61</v>
      </c>
      <c r="C143" s="349"/>
      <c r="D143" s="350"/>
      <c r="E143" s="356"/>
      <c r="F143" s="352"/>
      <c r="G143" s="352"/>
      <c r="H143" s="341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40"/>
    </row>
    <row r="144" spans="1:28" s="317" customFormat="1" ht="20.25" hidden="1">
      <c r="A144" s="337"/>
      <c r="B144" s="338" t="s">
        <v>48</v>
      </c>
      <c r="C144" s="349"/>
      <c r="D144" s="350"/>
      <c r="E144" s="356"/>
      <c r="F144" s="352"/>
      <c r="G144" s="352"/>
      <c r="H144" s="341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340"/>
    </row>
    <row r="145" spans="1:28" s="317" customFormat="1" ht="20.25" hidden="1">
      <c r="A145" s="337"/>
      <c r="B145" s="338" t="s">
        <v>49</v>
      </c>
      <c r="C145" s="349"/>
      <c r="D145" s="350"/>
      <c r="E145" s="356"/>
      <c r="F145" s="352"/>
      <c r="G145" s="352"/>
      <c r="H145" s="341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0"/>
    </row>
    <row r="146" spans="1:28" s="181" customFormat="1" ht="20.25">
      <c r="A146" s="333">
        <v>602300</v>
      </c>
      <c r="B146" s="334" t="s">
        <v>35</v>
      </c>
      <c r="C146" s="347"/>
      <c r="D146" s="348"/>
      <c r="E146" s="354">
        <v>887.8</v>
      </c>
      <c r="F146" s="351"/>
      <c r="G146" s="351"/>
      <c r="H146" s="332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</row>
    <row r="147" spans="1:28" s="181" customFormat="1" ht="38.25" thickBot="1">
      <c r="A147" s="333">
        <v>602400</v>
      </c>
      <c r="B147" s="334" t="s">
        <v>22</v>
      </c>
      <c r="C147" s="355">
        <v>-1972</v>
      </c>
      <c r="D147" s="348"/>
      <c r="E147" s="354">
        <v>-1419.8</v>
      </c>
      <c r="F147" s="351"/>
      <c r="G147" s="351"/>
      <c r="H147" s="332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</row>
    <row r="148" spans="1:8" s="14" customFormat="1" ht="21" customHeight="1" hidden="1" thickBot="1">
      <c r="A148" s="25">
        <v>603000</v>
      </c>
      <c r="B148" s="24" t="s">
        <v>30</v>
      </c>
      <c r="C148" s="91">
        <v>0</v>
      </c>
      <c r="D148" s="151"/>
      <c r="E148" s="92"/>
      <c r="F148" s="116"/>
      <c r="G148" s="117"/>
      <c r="H148" s="101"/>
    </row>
    <row r="149" spans="1:8" s="14" customFormat="1" ht="26.25" customHeight="1" thickBot="1">
      <c r="A149" s="38"/>
      <c r="B149" s="27" t="s">
        <v>60</v>
      </c>
      <c r="C149" s="152">
        <f>+C120+C148</f>
        <v>0</v>
      </c>
      <c r="D149" s="152">
        <f>+D147+D148</f>
        <v>0</v>
      </c>
      <c r="E149" s="152">
        <f>+E120+E148</f>
        <v>224.5</v>
      </c>
      <c r="F149" s="118"/>
      <c r="G149" s="119"/>
      <c r="H149" s="101"/>
    </row>
    <row r="150" spans="3:8" s="14" customFormat="1" ht="18">
      <c r="C150" s="61"/>
      <c r="D150" s="62"/>
      <c r="E150" s="63"/>
      <c r="F150" s="61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2:8" s="14" customFormat="1" ht="35.25" customHeight="1">
      <c r="B152" s="374" t="s">
        <v>236</v>
      </c>
      <c r="C152" s="373"/>
      <c r="D152" s="372"/>
      <c r="E152" s="371" t="s">
        <v>237</v>
      </c>
      <c r="F152" s="375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s="14" customFormat="1" ht="18">
      <c r="C175" s="64"/>
      <c r="D175" s="65"/>
      <c r="E175" s="66"/>
      <c r="F175" s="64"/>
      <c r="G175" s="64"/>
      <c r="H175" s="60"/>
    </row>
    <row r="176" spans="3:8" s="14" customFormat="1" ht="18">
      <c r="C176" s="64"/>
      <c r="D176" s="65"/>
      <c r="E176" s="66"/>
      <c r="F176" s="64"/>
      <c r="G176" s="64"/>
      <c r="H176" s="60"/>
    </row>
    <row r="177" spans="3:8" ht="18.75">
      <c r="C177" s="59"/>
      <c r="D177" s="67"/>
      <c r="E177" s="67"/>
      <c r="F177" s="67"/>
      <c r="G177" s="59"/>
      <c r="H177" s="59"/>
    </row>
    <row r="178" spans="3:8" ht="18.75">
      <c r="C178" s="59"/>
      <c r="D178" s="67"/>
      <c r="E178" s="67"/>
      <c r="F178" s="67"/>
      <c r="G178" s="59"/>
      <c r="H178" s="59"/>
    </row>
  </sheetData>
  <sheetProtection/>
  <mergeCells count="3">
    <mergeCell ref="A2:G2"/>
    <mergeCell ref="E1:G1"/>
    <mergeCell ref="E152:F152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9"/>
  <sheetViews>
    <sheetView showZeros="0" tabSelected="1" zoomScale="75" zoomScaleNormal="75" zoomScaleSheetLayoutView="75" zoomScalePageLayoutView="0" workbookViewId="0" topLeftCell="A22">
      <selection activeCell="B71" sqref="B71:F7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370" t="s">
        <v>235</v>
      </c>
      <c r="D1" s="370"/>
      <c r="E1" s="370"/>
    </row>
    <row r="2" spans="1:7" ht="83.25" customHeight="1" thickBot="1">
      <c r="A2" s="369" t="s">
        <v>222</v>
      </c>
      <c r="B2" s="369"/>
      <c r="C2" s="369"/>
      <c r="D2" s="369"/>
      <c r="E2" s="369"/>
      <c r="F2" s="369"/>
      <c r="G2" s="369"/>
    </row>
    <row r="3" spans="1:5" s="19" customFormat="1" ht="69" customHeight="1" thickBot="1">
      <c r="A3" s="45" t="s">
        <v>1</v>
      </c>
      <c r="B3" s="46" t="s">
        <v>2</v>
      </c>
      <c r="C3" s="18" t="s">
        <v>217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59">
        <v>10000000</v>
      </c>
      <c r="B5" s="160" t="s">
        <v>3</v>
      </c>
      <c r="C5" s="156">
        <f>C6</f>
        <v>48.1</v>
      </c>
      <c r="D5" s="157">
        <f>D6</f>
        <v>28.291999999999998</v>
      </c>
      <c r="E5" s="158">
        <f aca="true" t="shared" si="0" ref="E5:E25">IF(C5=0,"",$D5/C5*100)</f>
        <v>58.81912681912681</v>
      </c>
    </row>
    <row r="6" spans="1:5" s="19" customFormat="1" ht="23.25" customHeight="1" thickBot="1">
      <c r="A6" s="54">
        <v>19000000</v>
      </c>
      <c r="B6" s="55" t="s">
        <v>65</v>
      </c>
      <c r="C6" s="121">
        <f>C7</f>
        <v>48.1</v>
      </c>
      <c r="D6" s="122">
        <f>D7</f>
        <v>28.291999999999998</v>
      </c>
      <c r="E6" s="120">
        <f t="shared" si="0"/>
        <v>58.81912681912681</v>
      </c>
    </row>
    <row r="7" spans="1:5" s="19" customFormat="1" ht="20.25" customHeight="1" thickBot="1">
      <c r="A7" s="56">
        <v>19010000</v>
      </c>
      <c r="B7" s="57" t="s">
        <v>21</v>
      </c>
      <c r="C7" s="123">
        <f>C8+C9+C10</f>
        <v>48.1</v>
      </c>
      <c r="D7" s="367">
        <f>D8+D9+D10</f>
        <v>28.291999999999998</v>
      </c>
      <c r="E7" s="120">
        <f t="shared" si="0"/>
        <v>58.81912681912681</v>
      </c>
    </row>
    <row r="8" spans="1:5" s="19" customFormat="1" ht="36" customHeight="1" thickBot="1">
      <c r="A8" s="58" t="s">
        <v>106</v>
      </c>
      <c r="B8" s="57" t="s">
        <v>81</v>
      </c>
      <c r="C8" s="124">
        <v>25.8</v>
      </c>
      <c r="D8" s="125">
        <v>18.083</v>
      </c>
      <c r="E8" s="120">
        <f t="shared" si="0"/>
        <v>70.0891472868217</v>
      </c>
    </row>
    <row r="9" spans="1:5" s="11" customFormat="1" ht="26.25" customHeight="1" thickBot="1">
      <c r="A9" s="58" t="s">
        <v>107</v>
      </c>
      <c r="B9" s="57" t="s">
        <v>82</v>
      </c>
      <c r="C9" s="124">
        <v>2.8</v>
      </c>
      <c r="D9" s="125">
        <v>1.29</v>
      </c>
      <c r="E9" s="120">
        <f t="shared" si="0"/>
        <v>46.07142857142858</v>
      </c>
    </row>
    <row r="10" spans="1:5" s="2" customFormat="1" ht="40.5" customHeight="1" thickBot="1">
      <c r="A10" s="171" t="s">
        <v>108</v>
      </c>
      <c r="B10" s="172" t="s">
        <v>83</v>
      </c>
      <c r="C10" s="126">
        <v>19.5</v>
      </c>
      <c r="D10" s="126">
        <v>8.919</v>
      </c>
      <c r="E10" s="127">
        <f t="shared" si="0"/>
        <v>45.738461538461536</v>
      </c>
    </row>
    <row r="11" spans="1:5" s="2" customFormat="1" ht="21" thickBot="1">
      <c r="A11" s="159">
        <v>20000000</v>
      </c>
      <c r="B11" s="161" t="s">
        <v>6</v>
      </c>
      <c r="C11" s="162">
        <f>C12+C15</f>
        <v>2577.1</v>
      </c>
      <c r="D11" s="162">
        <f>D12+D15</f>
        <v>1383.173</v>
      </c>
      <c r="E11" s="163">
        <f t="shared" si="0"/>
        <v>53.67168522758139</v>
      </c>
    </row>
    <row r="12" spans="1:5" s="2" customFormat="1" ht="18.75">
      <c r="A12" s="72">
        <v>24000000</v>
      </c>
      <c r="B12" s="73" t="s">
        <v>88</v>
      </c>
      <c r="C12" s="170">
        <f>C13+C14</f>
        <v>5</v>
      </c>
      <c r="D12" s="170">
        <f>D13+D14</f>
        <v>13.349</v>
      </c>
      <c r="E12" s="170">
        <f t="shared" si="0"/>
        <v>266.98</v>
      </c>
    </row>
    <row r="13" spans="1:5" s="2" customFormat="1" ht="39" customHeight="1">
      <c r="A13" s="166">
        <v>24062100</v>
      </c>
      <c r="B13" s="167" t="s">
        <v>125</v>
      </c>
      <c r="C13" s="168">
        <v>5</v>
      </c>
      <c r="D13" s="168">
        <v>13.349</v>
      </c>
      <c r="E13" s="168">
        <f t="shared" si="0"/>
        <v>266.98</v>
      </c>
    </row>
    <row r="14" spans="1:5" s="2" customFormat="1" ht="40.5" customHeight="1" hidden="1">
      <c r="A14" s="69">
        <v>24170000</v>
      </c>
      <c r="B14" s="68" t="s">
        <v>183</v>
      </c>
      <c r="C14" s="168">
        <v>0</v>
      </c>
      <c r="D14" s="168">
        <v>0</v>
      </c>
      <c r="E14" s="168">
        <f t="shared" si="0"/>
      </c>
    </row>
    <row r="15" spans="1:5" s="2" customFormat="1" ht="24" customHeight="1">
      <c r="A15" s="12">
        <v>25000000</v>
      </c>
      <c r="B15" s="13" t="s">
        <v>10</v>
      </c>
      <c r="C15" s="169">
        <v>2572.1</v>
      </c>
      <c r="D15" s="169">
        <v>1369.824</v>
      </c>
      <c r="E15" s="168">
        <f t="shared" si="0"/>
        <v>53.25702733175227</v>
      </c>
    </row>
    <row r="16" spans="1:5" s="2" customFormat="1" ht="21" hidden="1" thickBot="1">
      <c r="A16" s="159">
        <v>30000000</v>
      </c>
      <c r="B16" s="160" t="s">
        <v>31</v>
      </c>
      <c r="C16" s="164">
        <f>+C17</f>
        <v>0</v>
      </c>
      <c r="D16" s="164">
        <f>+D17</f>
        <v>0</v>
      </c>
      <c r="E16" s="165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0">
        <v>0</v>
      </c>
      <c r="D17" s="130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1">
        <f>C19</f>
        <v>0</v>
      </c>
      <c r="D18" s="131">
        <f>D19</f>
        <v>0</v>
      </c>
      <c r="E18" s="129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8">
        <f>C20+C21</f>
        <v>0</v>
      </c>
      <c r="D19" s="128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8">
        <v>0</v>
      </c>
      <c r="D20" s="128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2">
        <v>0</v>
      </c>
      <c r="D21" s="132">
        <v>0</v>
      </c>
      <c r="E21" s="133"/>
    </row>
    <row r="22" spans="1:5" s="366" customFormat="1" ht="16.5" customHeight="1">
      <c r="A22" s="363">
        <v>50000000</v>
      </c>
      <c r="B22" s="364" t="s">
        <v>233</v>
      </c>
      <c r="C22" s="368">
        <f>C23</f>
        <v>0</v>
      </c>
      <c r="D22" s="368">
        <f>D23</f>
        <v>100</v>
      </c>
      <c r="E22" s="365">
        <f t="shared" si="0"/>
      </c>
    </row>
    <row r="23" spans="1:5" s="11" customFormat="1" ht="40.5" customHeight="1" thickBot="1">
      <c r="A23" s="12">
        <v>50000000</v>
      </c>
      <c r="B23" s="362" t="s">
        <v>234</v>
      </c>
      <c r="C23" s="132"/>
      <c r="D23" s="132">
        <v>100</v>
      </c>
      <c r="E23" s="168">
        <f t="shared" si="0"/>
      </c>
    </row>
    <row r="24" spans="1:5" s="11" customFormat="1" ht="21" customHeight="1" thickBot="1">
      <c r="A24" s="173"/>
      <c r="B24" s="174" t="s">
        <v>64</v>
      </c>
      <c r="C24" s="175">
        <f>C5+C11+C16+C18+C22</f>
        <v>2625.2</v>
      </c>
      <c r="D24" s="175">
        <f>D5+D11+D16+D18+D22</f>
        <v>1511.465</v>
      </c>
      <c r="E24" s="176">
        <f t="shared" si="0"/>
        <v>57.57523236324852</v>
      </c>
    </row>
    <row r="25" spans="1:5" s="21" customFormat="1" ht="30.75" customHeight="1" thickBot="1">
      <c r="A25" s="177"/>
      <c r="B25" s="178" t="s">
        <v>23</v>
      </c>
      <c r="C25" s="179">
        <f>C24</f>
        <v>2625.2</v>
      </c>
      <c r="D25" s="179">
        <f>D24</f>
        <v>1511.465</v>
      </c>
      <c r="E25" s="180">
        <f t="shared" si="0"/>
        <v>57.57523236324852</v>
      </c>
    </row>
    <row r="26" spans="1:6" ht="21" thickBot="1">
      <c r="A26" s="41"/>
      <c r="B26" s="4" t="s">
        <v>25</v>
      </c>
      <c r="C26" s="134"/>
      <c r="D26" s="135"/>
      <c r="E26" s="136"/>
      <c r="F26" s="15"/>
    </row>
    <row r="27" spans="1:6" ht="20.25">
      <c r="A27" s="77" t="s">
        <v>149</v>
      </c>
      <c r="B27" s="49" t="s">
        <v>26</v>
      </c>
      <c r="C27" s="360">
        <v>50</v>
      </c>
      <c r="D27" s="107">
        <v>48.6</v>
      </c>
      <c r="E27" s="137">
        <f aca="true" t="shared" si="1" ref="E27:E43">IF(C27=0,"",IF(($D27/C27*100)&gt;=200,"В/100",$D27/C27*100))</f>
        <v>97.2</v>
      </c>
      <c r="F27" s="16"/>
    </row>
    <row r="28" spans="1:5" ht="20.25">
      <c r="A28" s="75" t="s">
        <v>150</v>
      </c>
      <c r="B28" s="32" t="s">
        <v>27</v>
      </c>
      <c r="C28" s="361">
        <v>2182.8</v>
      </c>
      <c r="D28" s="102">
        <v>652.3</v>
      </c>
      <c r="E28" s="137">
        <f t="shared" si="1"/>
        <v>29.883635697269558</v>
      </c>
    </row>
    <row r="29" spans="1:5" ht="20.25">
      <c r="A29" s="75" t="s">
        <v>193</v>
      </c>
      <c r="B29" s="32" t="s">
        <v>194</v>
      </c>
      <c r="C29" s="361">
        <v>1000</v>
      </c>
      <c r="D29" s="102">
        <v>1000</v>
      </c>
      <c r="E29" s="137">
        <f t="shared" si="1"/>
        <v>100</v>
      </c>
    </row>
    <row r="30" spans="1:5" ht="20.25">
      <c r="A30" s="75" t="s">
        <v>151</v>
      </c>
      <c r="B30" s="32" t="s">
        <v>157</v>
      </c>
      <c r="C30" s="361">
        <v>567.7</v>
      </c>
      <c r="D30" s="102">
        <v>229.2</v>
      </c>
      <c r="E30" s="137">
        <f t="shared" si="1"/>
        <v>40.3734366742998</v>
      </c>
    </row>
    <row r="31" spans="1:5" ht="20.25">
      <c r="A31" s="75" t="s">
        <v>152</v>
      </c>
      <c r="B31" s="34" t="s">
        <v>28</v>
      </c>
      <c r="C31" s="103">
        <v>147.3</v>
      </c>
      <c r="D31" s="104">
        <v>77.1</v>
      </c>
      <c r="E31" s="138">
        <f t="shared" si="1"/>
        <v>52.34215885947046</v>
      </c>
    </row>
    <row r="32" spans="1:5" ht="20.25">
      <c r="A32" s="75" t="s">
        <v>153</v>
      </c>
      <c r="B32" s="33" t="s">
        <v>29</v>
      </c>
      <c r="C32" s="103"/>
      <c r="D32" s="104"/>
      <c r="E32" s="138">
        <f>IF(C32=0,"",IF(($D32/C32*100)&gt;=200,"В/100",$D32/C32*100))</f>
      </c>
    </row>
    <row r="33" spans="1:5" ht="20.25">
      <c r="A33" s="75" t="s">
        <v>154</v>
      </c>
      <c r="B33" s="34" t="s">
        <v>90</v>
      </c>
      <c r="C33" s="103">
        <v>349.2</v>
      </c>
      <c r="D33" s="104">
        <v>119.6</v>
      </c>
      <c r="E33" s="138">
        <f>IF(C33=0,"",IF(($D33/C33*100)&gt;=200,"В/100",$D33/C33*100))</f>
        <v>34.24971363115693</v>
      </c>
    </row>
    <row r="34" spans="1:5" ht="20.25" customHeight="1">
      <c r="A34" s="76" t="s">
        <v>174</v>
      </c>
      <c r="B34" s="33" t="s">
        <v>175</v>
      </c>
      <c r="C34" s="103">
        <v>826.4</v>
      </c>
      <c r="D34" s="103">
        <v>375.4</v>
      </c>
      <c r="E34" s="138">
        <f t="shared" si="1"/>
        <v>45.42594385285576</v>
      </c>
    </row>
    <row r="35" spans="1:6" s="21" customFormat="1" ht="27" customHeight="1" hidden="1">
      <c r="A35" s="76">
        <v>180000</v>
      </c>
      <c r="B35" s="35" t="s">
        <v>126</v>
      </c>
      <c r="C35" s="139"/>
      <c r="D35" s="104"/>
      <c r="E35" s="138">
        <f t="shared" si="1"/>
      </c>
      <c r="F35" s="22"/>
    </row>
    <row r="36" spans="1:6" s="21" customFormat="1" ht="23.25" customHeight="1" hidden="1">
      <c r="A36" s="76" t="s">
        <v>176</v>
      </c>
      <c r="B36" s="35" t="s">
        <v>177</v>
      </c>
      <c r="C36" s="139"/>
      <c r="D36" s="139"/>
      <c r="E36" s="138">
        <f t="shared" si="1"/>
      </c>
      <c r="F36" s="22"/>
    </row>
    <row r="37" spans="1:6" s="21" customFormat="1" ht="39" customHeight="1" hidden="1">
      <c r="A37" s="76"/>
      <c r="B37" s="35"/>
      <c r="C37" s="139"/>
      <c r="D37" s="104"/>
      <c r="E37" s="138"/>
      <c r="F37" s="22"/>
    </row>
    <row r="38" spans="1:6" s="21" customFormat="1" ht="27" customHeight="1" hidden="1">
      <c r="A38" s="76" t="s">
        <v>155</v>
      </c>
      <c r="B38" s="35" t="s">
        <v>160</v>
      </c>
      <c r="C38" s="139"/>
      <c r="D38" s="104"/>
      <c r="E38" s="138">
        <f t="shared" si="1"/>
      </c>
      <c r="F38" s="22"/>
    </row>
    <row r="39" spans="1:6" s="21" customFormat="1" ht="27" customHeight="1">
      <c r="A39" s="155" t="s">
        <v>156</v>
      </c>
      <c r="B39" s="35" t="s">
        <v>163</v>
      </c>
      <c r="C39" s="139">
        <v>144.1</v>
      </c>
      <c r="D39" s="139"/>
      <c r="E39" s="138">
        <f t="shared" si="1"/>
        <v>0</v>
      </c>
      <c r="F39" s="22"/>
    </row>
    <row r="40" spans="1:6" s="21" customFormat="1" ht="27" customHeight="1" hidden="1">
      <c r="A40" s="80" t="s">
        <v>179</v>
      </c>
      <c r="B40" s="33" t="s">
        <v>178</v>
      </c>
      <c r="C40" s="104"/>
      <c r="D40" s="104"/>
      <c r="E40" s="138">
        <f t="shared" si="1"/>
      </c>
      <c r="F40" s="22"/>
    </row>
    <row r="41" spans="1:5" s="21" customFormat="1" ht="29.25" customHeight="1" thickBot="1">
      <c r="A41" s="78"/>
      <c r="B41" s="79" t="s">
        <v>57</v>
      </c>
      <c r="C41" s="140">
        <f>C31+C32+C33+C34+C27+C28+C30+C39+C29</f>
        <v>5267.500000000001</v>
      </c>
      <c r="D41" s="140">
        <f>D31+D32+D33+D34+D27+D28+D30+D39+D29</f>
        <v>2502.2</v>
      </c>
      <c r="E41" s="141">
        <f t="shared" si="1"/>
        <v>47.50261034646416</v>
      </c>
    </row>
    <row r="42" spans="1:5" s="21" customFormat="1" ht="23.25" customHeight="1" hidden="1" thickBot="1">
      <c r="A42" s="81" t="s">
        <v>172</v>
      </c>
      <c r="B42" s="82" t="s">
        <v>173</v>
      </c>
      <c r="C42" s="142"/>
      <c r="D42" s="142"/>
      <c r="E42" s="138">
        <f t="shared" si="1"/>
      </c>
    </row>
    <row r="43" spans="1:5" ht="21" thickBot="1">
      <c r="A43" s="50"/>
      <c r="B43" s="27" t="s">
        <v>58</v>
      </c>
      <c r="C43" s="110">
        <f>SUM(C41:C42)</f>
        <v>5267.500000000001</v>
      </c>
      <c r="D43" s="110">
        <f>SUM(D41:D42)</f>
        <v>2502.2</v>
      </c>
      <c r="E43" s="143">
        <f t="shared" si="1"/>
        <v>47.50261034646416</v>
      </c>
    </row>
    <row r="44" spans="1:5" ht="21" thickBot="1">
      <c r="A44" s="42"/>
      <c r="B44" s="23" t="s">
        <v>127</v>
      </c>
      <c r="C44" s="112"/>
      <c r="D44" s="113"/>
      <c r="E44" s="144"/>
    </row>
    <row r="45" spans="1:5" ht="37.5" hidden="1">
      <c r="A45" s="70">
        <v>601000</v>
      </c>
      <c r="B45" s="71" t="s">
        <v>128</v>
      </c>
      <c r="C45" s="145">
        <f>+C46+C47</f>
        <v>0</v>
      </c>
      <c r="D45" s="146">
        <f>D46+D47</f>
        <v>0</v>
      </c>
      <c r="E45" s="147"/>
    </row>
    <row r="46" spans="1:5" ht="37.5" hidden="1">
      <c r="A46" s="36">
        <v>601100</v>
      </c>
      <c r="B46" s="37" t="s">
        <v>129</v>
      </c>
      <c r="C46" s="148"/>
      <c r="D46" s="149"/>
      <c r="E46" s="150"/>
    </row>
    <row r="47" spans="1:5" ht="20.25" hidden="1">
      <c r="A47" s="36">
        <v>601200</v>
      </c>
      <c r="B47" s="37" t="s">
        <v>130</v>
      </c>
      <c r="C47" s="148"/>
      <c r="D47" s="149"/>
      <c r="E47" s="150"/>
    </row>
    <row r="48" spans="1:5" s="321" customFormat="1" ht="20.25">
      <c r="A48" s="318">
        <v>602000</v>
      </c>
      <c r="B48" s="319" t="s">
        <v>32</v>
      </c>
      <c r="C48" s="344"/>
      <c r="D48" s="357">
        <v>988.9</v>
      </c>
      <c r="E48" s="320"/>
    </row>
    <row r="49" spans="1:5" s="321" customFormat="1" ht="20.25">
      <c r="A49" s="322">
        <v>602100</v>
      </c>
      <c r="B49" s="323" t="s">
        <v>33</v>
      </c>
      <c r="C49" s="345"/>
      <c r="D49" s="358">
        <v>1484.3</v>
      </c>
      <c r="E49" s="324"/>
    </row>
    <row r="50" spans="1:5" s="321" customFormat="1" ht="20.25">
      <c r="A50" s="322">
        <v>602200</v>
      </c>
      <c r="B50" s="323" t="s">
        <v>34</v>
      </c>
      <c r="C50" s="345"/>
      <c r="D50" s="358">
        <v>2632.7</v>
      </c>
      <c r="E50" s="324"/>
    </row>
    <row r="51" spans="1:5" s="321" customFormat="1" ht="20.25" hidden="1">
      <c r="A51" s="322"/>
      <c r="B51" s="323" t="s">
        <v>15</v>
      </c>
      <c r="C51" s="345"/>
      <c r="D51" s="358"/>
      <c r="E51" s="324"/>
    </row>
    <row r="52" spans="1:5" s="321" customFormat="1" ht="20.25" hidden="1">
      <c r="A52" s="322"/>
      <c r="B52" s="323" t="s">
        <v>13</v>
      </c>
      <c r="C52" s="345"/>
      <c r="D52" s="358"/>
      <c r="E52" s="324"/>
    </row>
    <row r="53" spans="1:5" s="321" customFormat="1" ht="20.25" hidden="1">
      <c r="A53" s="322"/>
      <c r="B53" s="323" t="s">
        <v>14</v>
      </c>
      <c r="C53" s="345"/>
      <c r="D53" s="358"/>
      <c r="E53" s="324"/>
    </row>
    <row r="54" spans="1:5" s="321" customFormat="1" ht="20.25" hidden="1">
      <c r="A54" s="322"/>
      <c r="B54" s="323" t="s">
        <v>16</v>
      </c>
      <c r="C54" s="345"/>
      <c r="D54" s="358"/>
      <c r="E54" s="324"/>
    </row>
    <row r="55" spans="1:5" s="321" customFormat="1" ht="20.25" hidden="1">
      <c r="A55" s="325"/>
      <c r="B55" s="326" t="s">
        <v>131</v>
      </c>
      <c r="C55" s="346"/>
      <c r="D55" s="359"/>
      <c r="E55" s="327"/>
    </row>
    <row r="56" spans="1:5" s="321" customFormat="1" ht="20.25" hidden="1">
      <c r="A56" s="325"/>
      <c r="B56" s="326" t="s">
        <v>132</v>
      </c>
      <c r="C56" s="346"/>
      <c r="D56" s="359"/>
      <c r="E56" s="327"/>
    </row>
    <row r="57" spans="1:5" s="321" customFormat="1" ht="20.25" hidden="1">
      <c r="A57" s="325"/>
      <c r="B57" s="326" t="s">
        <v>133</v>
      </c>
      <c r="C57" s="346"/>
      <c r="D57" s="359"/>
      <c r="E57" s="327"/>
    </row>
    <row r="58" spans="1:5" s="321" customFormat="1" ht="20.25" hidden="1">
      <c r="A58" s="325"/>
      <c r="B58" s="326" t="s">
        <v>134</v>
      </c>
      <c r="C58" s="346"/>
      <c r="D58" s="359"/>
      <c r="E58" s="327"/>
    </row>
    <row r="59" spans="1:5" s="321" customFormat="1" ht="20.25" hidden="1">
      <c r="A59" s="325"/>
      <c r="B59" s="326" t="s">
        <v>135</v>
      </c>
      <c r="C59" s="346"/>
      <c r="D59" s="359"/>
      <c r="E59" s="327"/>
    </row>
    <row r="60" spans="1:5" s="321" customFormat="1" ht="20.25" hidden="1">
      <c r="A60" s="325"/>
      <c r="B60" s="326" t="s">
        <v>136</v>
      </c>
      <c r="C60" s="346"/>
      <c r="D60" s="359"/>
      <c r="E60" s="327"/>
    </row>
    <row r="61" spans="1:5" s="321" customFormat="1" ht="20.25" hidden="1">
      <c r="A61" s="325"/>
      <c r="B61" s="326" t="s">
        <v>137</v>
      </c>
      <c r="C61" s="346"/>
      <c r="D61" s="359"/>
      <c r="E61" s="327"/>
    </row>
    <row r="62" spans="1:5" s="321" customFormat="1" ht="20.25" hidden="1">
      <c r="A62" s="325"/>
      <c r="B62" s="326" t="s">
        <v>138</v>
      </c>
      <c r="C62" s="346"/>
      <c r="D62" s="359"/>
      <c r="E62" s="327"/>
    </row>
    <row r="63" spans="1:5" s="321" customFormat="1" ht="20.25" hidden="1">
      <c r="A63" s="325"/>
      <c r="B63" s="326" t="s">
        <v>139</v>
      </c>
      <c r="C63" s="346"/>
      <c r="D63" s="359"/>
      <c r="E63" s="327"/>
    </row>
    <row r="64" spans="1:5" s="321" customFormat="1" ht="20.25" hidden="1">
      <c r="A64" s="325"/>
      <c r="B64" s="326" t="s">
        <v>140</v>
      </c>
      <c r="C64" s="346"/>
      <c r="D64" s="359"/>
      <c r="E64" s="327"/>
    </row>
    <row r="65" spans="1:5" s="321" customFormat="1" ht="20.25" hidden="1">
      <c r="A65" s="325"/>
      <c r="B65" s="326" t="s">
        <v>141</v>
      </c>
      <c r="C65" s="346"/>
      <c r="D65" s="359"/>
      <c r="E65" s="327"/>
    </row>
    <row r="66" spans="1:5" s="321" customFormat="1" ht="20.25">
      <c r="A66" s="322">
        <v>602300</v>
      </c>
      <c r="B66" s="323" t="s">
        <v>142</v>
      </c>
      <c r="C66" s="345"/>
      <c r="D66" s="358">
        <v>717.5</v>
      </c>
      <c r="E66" s="324"/>
    </row>
    <row r="67" spans="1:5" s="321" customFormat="1" ht="38.25" thickBot="1">
      <c r="A67" s="322">
        <v>602400</v>
      </c>
      <c r="B67" s="323" t="s">
        <v>22</v>
      </c>
      <c r="C67" s="358">
        <v>1972</v>
      </c>
      <c r="D67" s="358">
        <v>1419.8</v>
      </c>
      <c r="E67" s="324"/>
    </row>
    <row r="68" spans="1:5" ht="21" thickBot="1">
      <c r="A68" s="38"/>
      <c r="B68" s="39" t="s">
        <v>143</v>
      </c>
      <c r="C68" s="108">
        <f>C48</f>
        <v>0</v>
      </c>
      <c r="D68" s="108">
        <f>D48</f>
        <v>988.9</v>
      </c>
      <c r="E68" s="143"/>
    </row>
    <row r="69" spans="3:5" ht="18">
      <c r="C69" s="17"/>
      <c r="D69" s="44"/>
      <c r="E69" s="17"/>
    </row>
    <row r="70" spans="3:5" ht="18">
      <c r="C70" s="17"/>
      <c r="D70" s="44"/>
      <c r="E70" s="17"/>
    </row>
    <row r="71" spans="2:6" ht="38.25" customHeight="1">
      <c r="B71" s="378" t="s">
        <v>236</v>
      </c>
      <c r="C71" s="377"/>
      <c r="D71" s="376"/>
      <c r="E71" s="371" t="s">
        <v>237</v>
      </c>
      <c r="F71" s="375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D87" s="44"/>
      <c r="E87" s="17"/>
    </row>
    <row r="88" spans="3:5" ht="18">
      <c r="C88" s="17"/>
      <c r="D88" s="44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spans="3:5" ht="18">
      <c r="C634" s="17"/>
      <c r="E634" s="17"/>
    </row>
    <row r="635" spans="3:5" ht="18">
      <c r="C635" s="17"/>
      <c r="E635" s="17"/>
    </row>
    <row r="636" ht="18">
      <c r="E636" s="17"/>
    </row>
    <row r="637" ht="18">
      <c r="E637" s="17"/>
    </row>
    <row r="638" ht="18">
      <c r="E638" s="17"/>
    </row>
    <row r="639" ht="18">
      <c r="E639" s="17"/>
    </row>
  </sheetData>
  <sheetProtection/>
  <mergeCells count="3">
    <mergeCell ref="C1:E1"/>
    <mergeCell ref="A2:G2"/>
    <mergeCell ref="E71:F7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2021-07-15T12:55:09Z</cp:lastPrinted>
  <dcterms:created xsi:type="dcterms:W3CDTF">2003-04-04T06:54:01Z</dcterms:created>
  <dcterms:modified xsi:type="dcterms:W3CDTF">2021-08-10T09:10:50Z</dcterms:modified>
  <cp:category/>
  <cp:version/>
  <cp:contentType/>
  <cp:contentStatus/>
</cp:coreProperties>
</file>